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308" windowHeight="8255"/>
  </bookViews>
  <sheets>
    <sheet name="1、封面" sheetId="3" r:id="rId1"/>
    <sheet name="2、审核汇总表" sheetId="2" r:id="rId2"/>
    <sheet name="3、结算审核清单表" sheetId="1" r:id="rId3"/>
    <sheet name="缴税统计" sheetId="4" r:id="rId4"/>
    <sheet name="Sheet1" sheetId="5" r:id="rId5"/>
    <sheet name="让利计算" sheetId="6" r:id="rId6"/>
  </sheets>
  <externalReferences>
    <externalReference r:id="rId7"/>
  </externalReferences>
  <definedNames>
    <definedName name="_xlnm.Print_Titles" localSheetId="2">'3、结算审核清单表'!$1:$4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<sst xmlns="http://schemas.openxmlformats.org/spreadsheetml/2006/main" count="294" uniqueCount="165">
  <si>
    <t>南江县高桥乡箭杆村饮水安全工程</t>
  </si>
  <si>
    <t>工程</t>
  </si>
  <si>
    <t>结算审计复核情况公示</t>
  </si>
  <si>
    <t>签约合同价(小写):</t>
  </si>
  <si>
    <t>元</t>
  </si>
  <si>
    <t>(大写):</t>
  </si>
  <si>
    <t>竣工结算价(小写):</t>
  </si>
  <si>
    <t>审定金额（小写):</t>
  </si>
  <si>
    <t>结算多计金额（小写):</t>
  </si>
  <si>
    <t>发　包　人:</t>
  </si>
  <si>
    <t xml:space="preserve">南江县高桥镇人民政府    </t>
  </si>
  <si>
    <t>承　包　人:</t>
  </si>
  <si>
    <t>四川业鑫建筑工程有限公司南江分公司</t>
  </si>
  <si>
    <t>造价咨询人:</t>
  </si>
  <si>
    <t>四川蜀通未来工程咨询有限公司</t>
  </si>
  <si>
    <t/>
  </si>
  <si>
    <t>(单位盖章)</t>
  </si>
  <si>
    <t>法定代表人 
或其授权人:</t>
  </si>
  <si>
    <t xml:space="preserve"> </t>
  </si>
  <si>
    <t>(签字或盖章)</t>
  </si>
  <si>
    <t>复核单位:</t>
  </si>
  <si>
    <t xml:space="preserve">南江县审计局 </t>
  </si>
  <si>
    <t>复核人:</t>
  </si>
  <si>
    <t>复核时间:</t>
  </si>
  <si>
    <t>工程造价结算审核汇总表</t>
  </si>
  <si>
    <t>项目名称：南江县高桥乡箭杆村饮水安全工程</t>
  </si>
  <si>
    <t>序号</t>
  </si>
  <si>
    <t>分部分项名称</t>
  </si>
  <si>
    <t>设计预算（元）</t>
  </si>
  <si>
    <t>合同金额（元）</t>
  </si>
  <si>
    <t>送审结算金额（元）</t>
  </si>
  <si>
    <t>结算审核情况</t>
  </si>
  <si>
    <t>备注</t>
  </si>
  <si>
    <t>结算审核（元）</t>
  </si>
  <si>
    <t>相比合同金额增减（元）</t>
  </si>
  <si>
    <t>相比送审结算增减（元）</t>
  </si>
  <si>
    <t>第一部分  建筑工程</t>
  </si>
  <si>
    <t>第二部分 机电设备安装工程</t>
  </si>
  <si>
    <t>第三部分：金属结构（塑料）、设备</t>
  </si>
  <si>
    <t>竞选下浮比例0.04%</t>
  </si>
  <si>
    <t>合  计</t>
  </si>
  <si>
    <t>已开票金额（税率11%）价税合计</t>
  </si>
  <si>
    <t>未开票金额扣除税金差（11%-9%）</t>
  </si>
  <si>
    <t>实际工程总投资</t>
  </si>
  <si>
    <t>结算审核清单</t>
  </si>
  <si>
    <t>项目内容</t>
  </si>
  <si>
    <t>单位</t>
  </si>
  <si>
    <t>设计预算</t>
  </si>
  <si>
    <t>送审结算</t>
  </si>
  <si>
    <t>结算审核</t>
  </si>
  <si>
    <t>审核增减情况</t>
  </si>
  <si>
    <t>备  注</t>
  </si>
  <si>
    <t>数量</t>
  </si>
  <si>
    <t>单价（元）</t>
  </si>
  <si>
    <t>合价（元）</t>
  </si>
  <si>
    <t>池1</t>
  </si>
  <si>
    <t>池2</t>
  </si>
  <si>
    <t>相比设计预算</t>
  </si>
  <si>
    <t>相比送审结算</t>
  </si>
  <si>
    <t>箭杆村供水工程</t>
  </si>
  <si>
    <t>第一部分：建筑工程</t>
  </si>
  <si>
    <t>一</t>
  </si>
  <si>
    <t>水源取水口</t>
  </si>
  <si>
    <t>土方开挖</t>
  </si>
  <si>
    <t>m3</t>
  </si>
  <si>
    <t>石方开挖</t>
  </si>
  <si>
    <t>土石方回填</t>
  </si>
  <si>
    <t>C20砼 2级配 32.5水泥 粒径40mm</t>
  </si>
  <si>
    <t>C25砼 2级配 32.5水泥 粒径40mm</t>
  </si>
  <si>
    <t>M7.5砌砖</t>
  </si>
  <si>
    <t>木模板</t>
  </si>
  <si>
    <t>m2</t>
  </si>
  <si>
    <t>钢筋制安</t>
  </si>
  <si>
    <t>kg</t>
  </si>
  <si>
    <t>M10水泥砂浆抹面</t>
  </si>
  <si>
    <t>墙面瓷砖粘贴</t>
  </si>
  <si>
    <t>人力二次转运材料（运距400m）</t>
  </si>
  <si>
    <t>m</t>
  </si>
  <si>
    <t>二</t>
  </si>
  <si>
    <t>蓄水池工程</t>
  </si>
  <si>
    <t>人工基坑土方开挖</t>
  </si>
  <si>
    <t>人工基坑石方开挖</t>
  </si>
  <si>
    <t>人工土石方回填</t>
  </si>
  <si>
    <t>吨</t>
  </si>
  <si>
    <t>干砌条石挡土墙</t>
  </si>
  <si>
    <t>参考签证价</t>
  </si>
  <si>
    <t>三</t>
  </si>
  <si>
    <t>供水管网</t>
  </si>
  <si>
    <t>人力二次转运管材</t>
  </si>
  <si>
    <t>管沟槽土方开挖</t>
  </si>
  <si>
    <t>管沟槽石方开挖</t>
  </si>
  <si>
    <t>管沟槽土石方回填</t>
  </si>
  <si>
    <t>第二部分：机、电设备安装工程</t>
  </si>
  <si>
    <t>380v电力线路</t>
  </si>
  <si>
    <t>km</t>
  </si>
  <si>
    <t>100千伏安变压器、器材安装</t>
  </si>
  <si>
    <t>台</t>
  </si>
  <si>
    <t>380v配电线路（4芯电缆）</t>
  </si>
  <si>
    <t>450扬扬程水泵及配电柜安装</t>
  </si>
  <si>
    <t>购DN65热镀抽水管</t>
  </si>
  <si>
    <t>焊接DN65热镀管</t>
  </si>
  <si>
    <t>DN65闸阀</t>
  </si>
  <si>
    <t>个</t>
  </si>
  <si>
    <t>一体化净化设备</t>
  </si>
  <si>
    <t>套</t>
  </si>
  <si>
    <t>二氧化氯消毒设备（A、B剂）</t>
  </si>
  <si>
    <t>通气、进人孔</t>
  </si>
  <si>
    <t>DN80mm热镀管水连接件焊接</t>
  </si>
  <si>
    <t>DN80mm闸阀（3.2mpa)</t>
  </si>
  <si>
    <t>只</t>
  </si>
  <si>
    <t>DN80mm止回阀（3.2mpa)</t>
  </si>
  <si>
    <t>DN80mm管焊弯焊接</t>
  </si>
  <si>
    <t>DN80mm法兰盘及焊接</t>
  </si>
  <si>
    <t>片</t>
  </si>
  <si>
    <t>DN25mm闸阀</t>
  </si>
  <si>
    <t>DN16mmX70螺杆</t>
  </si>
  <si>
    <t>集、散管A、B点连接管（含安装）</t>
  </si>
  <si>
    <t>DN150热镀钢管（至清水池）</t>
  </si>
  <si>
    <t>DN80热镀钢管制排污管</t>
  </si>
  <si>
    <t>DN80焊弯</t>
  </si>
  <si>
    <t>DN80mm闸阀及安装（1.6mpa)</t>
  </si>
  <si>
    <t>Φ14mmX60螺杆</t>
  </si>
  <si>
    <t>DN80mm胶垫</t>
  </si>
  <si>
    <t>DN75mmPE管安装（供水主管）</t>
  </si>
  <si>
    <t>DN63mmPE管安装（供水主管）</t>
  </si>
  <si>
    <t>DN50mmPE管安装（供水主管）</t>
  </si>
  <si>
    <t>DN40mmPE管安装（供水主管）</t>
  </si>
  <si>
    <t>DN32mmPE管安装（供水主管）</t>
  </si>
  <si>
    <t>DN25mmPE管安装（供水主管）</t>
  </si>
  <si>
    <t>DN20mmPE管安装（下户管）</t>
  </si>
  <si>
    <t>DN65mm热镀钢管</t>
  </si>
  <si>
    <t>DN50mm热镀钢管</t>
  </si>
  <si>
    <t>税票编号</t>
  </si>
  <si>
    <t>税率</t>
  </si>
  <si>
    <t>缴税基数</t>
  </si>
  <si>
    <t>税额</t>
  </si>
  <si>
    <t>价税合计</t>
  </si>
  <si>
    <t>合计</t>
  </si>
  <si>
    <t>PE管材购买及领取</t>
  </si>
  <si>
    <t>规格、型号</t>
  </si>
  <si>
    <t>领取管道</t>
  </si>
  <si>
    <t>安装管道</t>
  </si>
  <si>
    <t>量差</t>
  </si>
  <si>
    <t>2016.8.30</t>
  </si>
  <si>
    <t>安装</t>
  </si>
  <si>
    <t>dn110（供水主管）</t>
  </si>
  <si>
    <t>dn75（供水主管）</t>
  </si>
  <si>
    <t>dn63（供水主管）</t>
  </si>
  <si>
    <t>dn50（供水主管）</t>
  </si>
  <si>
    <t>dn40（供水主管）</t>
  </si>
  <si>
    <t>dn32（供水主管）</t>
  </si>
  <si>
    <t>dn25（供水支管）</t>
  </si>
  <si>
    <t>dn20（供水支管）</t>
  </si>
  <si>
    <t>箭杆村</t>
  </si>
  <si>
    <t>项目预算</t>
  </si>
  <si>
    <t>金额</t>
  </si>
  <si>
    <t>设计预算价</t>
  </si>
  <si>
    <t>不含甲供材料、设计费</t>
  </si>
  <si>
    <t>竞争性谈判公告价</t>
  </si>
  <si>
    <t>一事一议会议报价</t>
  </si>
  <si>
    <t>不含甲供材料、设计费、施工临时工程</t>
  </si>
  <si>
    <t>中标公示价</t>
  </si>
  <si>
    <t>合同价</t>
  </si>
  <si>
    <t>让利金额</t>
  </si>
  <si>
    <t>让利百分比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</si>
</sst>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0;[Red]0.00"/>
    <numFmt numFmtId="179" formatCode="0;[Red]0"/>
    <numFmt numFmtId="180" formatCode="[DBNum2][$RMB]General;[Red][DBNum2][$RMB]General"/>
  </numFmts>
  <fonts count="70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rgb="FFFF0000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8"/>
      <color indexed="8"/>
      <name val="宋体"/>
      <charset val="134"/>
    </font>
    <font>
      <sz val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b/>
      <sz val="12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 tint="-0.35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8"/>
      <color theme="0" tint="-0.35"/>
      <name val="宋体"/>
      <charset val="134"/>
      <scheme val="minor"/>
    </font>
    <font>
      <sz val="10"/>
      <name val="宋体"/>
      <charset val="134"/>
      <scheme val="minor"/>
    </font>
    <font>
      <sz val="10"/>
      <color theme="0" tint="-0.35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b/>
      <sz val="9"/>
      <color theme="0" tint="-0.35"/>
      <name val="宋体"/>
      <charset val="134"/>
      <scheme val="minor"/>
    </font>
    <font>
      <b/>
      <sz val="8"/>
      <color theme="1"/>
      <name val="宋体"/>
      <charset val="134"/>
      <scheme val="minor"/>
    </font>
    <font>
      <b/>
      <sz val="8"/>
      <name val="宋体"/>
      <charset val="134"/>
      <scheme val="minor"/>
    </font>
    <font>
      <b/>
      <sz val="8"/>
      <color theme="0" tint="-0.35"/>
      <name val="宋体"/>
      <charset val="134"/>
      <scheme val="minor"/>
    </font>
    <font>
      <sz val="8"/>
      <color theme="1"/>
      <name val="宋体"/>
      <charset val="134"/>
      <scheme val="minor"/>
    </font>
    <font>
      <sz val="8"/>
      <name val="宋体"/>
      <charset val="134"/>
      <scheme val="minor"/>
    </font>
    <font>
      <sz val="8"/>
      <color theme="0" tint="-0.35"/>
      <name val="宋体"/>
      <charset val="134"/>
      <scheme val="minor"/>
    </font>
    <font>
      <sz val="8"/>
      <color rgb="FFFF0000"/>
      <name val="宋体"/>
      <charset val="134"/>
      <scheme val="minor"/>
    </font>
    <font>
      <b/>
      <sz val="9"/>
      <name val="宋体"/>
      <charset val="134"/>
    </font>
    <font>
      <b/>
      <sz val="9"/>
      <color theme="1"/>
      <name val="宋体"/>
      <charset val="134"/>
    </font>
    <font>
      <b/>
      <sz val="18"/>
      <color indexed="8"/>
      <name val="宋体"/>
      <charset val="134"/>
    </font>
    <font>
      <b/>
      <sz val="10"/>
      <color indexed="8"/>
      <name val="宋体"/>
      <charset val="134"/>
    </font>
    <font>
      <sz val="11"/>
      <name val="宋体"/>
      <charset val="134"/>
    </font>
    <font>
      <sz val="11"/>
      <name val="新宋体"/>
      <charset val="134"/>
    </font>
    <font>
      <b/>
      <sz val="11"/>
      <name val="宋体"/>
      <charset val="134"/>
    </font>
    <font>
      <sz val="8"/>
      <color indexed="0"/>
      <name val="宋体"/>
      <charset val="134"/>
    </font>
    <font>
      <b/>
      <sz val="16"/>
      <color indexed="0"/>
      <name val="黑体"/>
      <charset val="134"/>
    </font>
    <font>
      <b/>
      <sz val="24"/>
      <color indexed="0"/>
      <name val="宋体"/>
      <charset val="134"/>
    </font>
    <font>
      <sz val="12"/>
      <color indexed="0"/>
      <name val="宋体"/>
      <charset val="134"/>
    </font>
    <font>
      <sz val="10"/>
      <color rgb="FFFF0000"/>
      <name val="仿宋_GB2312"/>
      <charset val="134"/>
    </font>
    <font>
      <sz val="10"/>
      <color indexed="0"/>
      <name val="仿宋_GB2312"/>
      <charset val="134"/>
    </font>
    <font>
      <sz val="10"/>
      <name val="仿宋_GB2312"/>
      <charset val="134"/>
    </font>
    <font>
      <sz val="14"/>
      <color indexed="0"/>
      <name val="宋体"/>
      <charset val="134"/>
    </font>
    <font>
      <sz val="10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5" borderId="20" applyNumberFormat="0" applyFont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21" applyNumberFormat="0" applyFill="0" applyAlignment="0" applyProtection="0">
      <alignment vertical="center"/>
    </xf>
    <xf numFmtId="0" fontId="56" fillId="0" borderId="21" applyNumberFormat="0" applyFill="0" applyAlignment="0" applyProtection="0">
      <alignment vertical="center"/>
    </xf>
    <xf numFmtId="0" fontId="57" fillId="0" borderId="22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6" borderId="23" applyNumberFormat="0" applyAlignment="0" applyProtection="0">
      <alignment vertical="center"/>
    </xf>
    <xf numFmtId="0" fontId="59" fillId="7" borderId="24" applyNumberFormat="0" applyAlignment="0" applyProtection="0">
      <alignment vertical="center"/>
    </xf>
    <xf numFmtId="0" fontId="60" fillId="7" borderId="23" applyNumberFormat="0" applyAlignment="0" applyProtection="0">
      <alignment vertical="center"/>
    </xf>
    <xf numFmtId="0" fontId="61" fillId="8" borderId="25" applyNumberFormat="0" applyAlignment="0" applyProtection="0">
      <alignment vertical="center"/>
    </xf>
    <xf numFmtId="0" fontId="62" fillId="0" borderId="26" applyNumberFormat="0" applyFill="0" applyAlignment="0" applyProtection="0">
      <alignment vertical="center"/>
    </xf>
    <xf numFmtId="0" fontId="63" fillId="0" borderId="27" applyNumberFormat="0" applyFill="0" applyAlignment="0" applyProtection="0">
      <alignment vertical="center"/>
    </xf>
    <xf numFmtId="0" fontId="64" fillId="9" borderId="0" applyNumberFormat="0" applyBorder="0" applyAlignment="0" applyProtection="0">
      <alignment vertical="center"/>
    </xf>
    <xf numFmtId="0" fontId="65" fillId="10" borderId="0" applyNumberFormat="0" applyBorder="0" applyAlignment="0" applyProtection="0">
      <alignment vertical="center"/>
    </xf>
    <xf numFmtId="0" fontId="66" fillId="11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8" fillId="13" borderId="0" applyNumberFormat="0" applyBorder="0" applyAlignment="0" applyProtection="0">
      <alignment vertical="center"/>
    </xf>
    <xf numFmtId="0" fontId="68" fillId="14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6" borderId="0" applyNumberFormat="0" applyBorder="0" applyAlignment="0" applyProtection="0">
      <alignment vertical="center"/>
    </xf>
    <xf numFmtId="0" fontId="68" fillId="17" borderId="0" applyNumberFormat="0" applyBorder="0" applyAlignment="0" applyProtection="0">
      <alignment vertical="center"/>
    </xf>
    <xf numFmtId="0" fontId="68" fillId="18" borderId="0" applyNumberFormat="0" applyBorder="0" applyAlignment="0" applyProtection="0">
      <alignment vertical="center"/>
    </xf>
    <xf numFmtId="0" fontId="67" fillId="19" borderId="0" applyNumberFormat="0" applyBorder="0" applyAlignment="0" applyProtection="0">
      <alignment vertical="center"/>
    </xf>
    <xf numFmtId="0" fontId="67" fillId="20" borderId="0" applyNumberFormat="0" applyBorder="0" applyAlignment="0" applyProtection="0">
      <alignment vertical="center"/>
    </xf>
    <xf numFmtId="0" fontId="68" fillId="21" borderId="0" applyNumberFormat="0" applyBorder="0" applyAlignment="0" applyProtection="0">
      <alignment vertical="center"/>
    </xf>
    <xf numFmtId="0" fontId="68" fillId="22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67" fillId="24" borderId="0" applyNumberFormat="0" applyBorder="0" applyAlignment="0" applyProtection="0">
      <alignment vertical="center"/>
    </xf>
    <xf numFmtId="0" fontId="68" fillId="25" borderId="0" applyNumberFormat="0" applyBorder="0" applyAlignment="0" applyProtection="0">
      <alignment vertical="center"/>
    </xf>
    <xf numFmtId="0" fontId="68" fillId="26" borderId="0" applyNumberFormat="0" applyBorder="0" applyAlignment="0" applyProtection="0">
      <alignment vertical="center"/>
    </xf>
    <xf numFmtId="0" fontId="67" fillId="27" borderId="0" applyNumberFormat="0" applyBorder="0" applyAlignment="0" applyProtection="0">
      <alignment vertical="center"/>
    </xf>
    <xf numFmtId="0" fontId="67" fillId="28" borderId="0" applyNumberFormat="0" applyBorder="0" applyAlignment="0" applyProtection="0">
      <alignment vertical="center"/>
    </xf>
    <xf numFmtId="0" fontId="68" fillId="29" borderId="0" applyNumberFormat="0" applyBorder="0" applyAlignment="0" applyProtection="0">
      <alignment vertical="center"/>
    </xf>
    <xf numFmtId="0" fontId="68" fillId="30" borderId="0" applyNumberFormat="0" applyBorder="0" applyAlignment="0" applyProtection="0">
      <alignment vertical="center"/>
    </xf>
    <xf numFmtId="0" fontId="67" fillId="31" borderId="0" applyNumberFormat="0" applyBorder="0" applyAlignment="0" applyProtection="0">
      <alignment vertical="center"/>
    </xf>
    <xf numFmtId="0" fontId="67" fillId="32" borderId="0" applyNumberFormat="0" applyBorder="0" applyAlignment="0" applyProtection="0">
      <alignment vertical="center"/>
    </xf>
    <xf numFmtId="0" fontId="68" fillId="33" borderId="0" applyNumberFormat="0" applyBorder="0" applyAlignment="0" applyProtection="0">
      <alignment vertical="center"/>
    </xf>
    <xf numFmtId="0" fontId="68" fillId="34" borderId="0" applyNumberFormat="0" applyBorder="0" applyAlignment="0" applyProtection="0">
      <alignment vertical="center"/>
    </xf>
    <xf numFmtId="0" fontId="67" fillId="35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69" fillId="0" borderId="0">
      <alignment vertical="center"/>
    </xf>
    <xf numFmtId="0" fontId="1" fillId="0" borderId="0"/>
    <xf numFmtId="0" fontId="6" fillId="0" borderId="0">
      <alignment vertical="center"/>
    </xf>
    <xf numFmtId="0" fontId="6" fillId="0" borderId="0"/>
  </cellStyleXfs>
  <cellXfs count="260">
    <xf numFmtId="0" fontId="0" fillId="0" borderId="0" xfId="0"/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right" vertical="center"/>
    </xf>
    <xf numFmtId="10" fontId="1" fillId="0" borderId="4" xfId="3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/>
    <xf numFmtId="176" fontId="3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left" vertical="center" wrapText="1"/>
    </xf>
    <xf numFmtId="176" fontId="6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vertical="center"/>
    </xf>
    <xf numFmtId="176" fontId="7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6" fontId="9" fillId="0" borderId="5" xfId="0" applyNumberFormat="1" applyFont="1" applyFill="1" applyBorder="1" applyAlignment="1">
      <alignment horizontal="center" vertical="center"/>
    </xf>
    <xf numFmtId="176" fontId="9" fillId="0" borderId="6" xfId="0" applyNumberFormat="1" applyFont="1" applyFill="1" applyBorder="1" applyAlignment="1">
      <alignment horizontal="center" vertical="center"/>
    </xf>
    <xf numFmtId="176" fontId="9" fillId="0" borderId="7" xfId="0" applyNumberFormat="1" applyFont="1" applyFill="1" applyBorder="1" applyAlignment="1">
      <alignment horizontal="center" vertical="center"/>
    </xf>
    <xf numFmtId="176" fontId="9" fillId="0" borderId="8" xfId="0" applyNumberFormat="1" applyFont="1" applyFill="1" applyBorder="1" applyAlignment="1">
      <alignment horizontal="center" vertical="center"/>
    </xf>
    <xf numFmtId="176" fontId="9" fillId="0" borderId="9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left" vertical="center" wrapText="1"/>
    </xf>
    <xf numFmtId="176" fontId="9" fillId="0" borderId="10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10" fillId="0" borderId="11" xfId="0" applyNumberFormat="1" applyFont="1" applyFill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center" vertical="center" wrapText="1"/>
    </xf>
    <xf numFmtId="176" fontId="11" fillId="0" borderId="4" xfId="53" applyNumberFormat="1" applyFont="1" applyBorder="1" applyAlignment="1">
      <alignment horizontal="center" vertical="center"/>
    </xf>
    <xf numFmtId="176" fontId="11" fillId="0" borderId="1" xfId="54" applyNumberFormat="1" applyFont="1" applyFill="1" applyBorder="1" applyAlignment="1">
      <alignment horizontal="center" vertical="center"/>
    </xf>
    <xf numFmtId="177" fontId="11" fillId="0" borderId="10" xfId="0" applyNumberFormat="1" applyFont="1" applyFill="1" applyBorder="1" applyAlignment="1">
      <alignment horizontal="right" vertical="center"/>
    </xf>
    <xf numFmtId="177" fontId="11" fillId="0" borderId="4" xfId="0" applyNumberFormat="1" applyFont="1" applyFill="1" applyBorder="1" applyAlignment="1">
      <alignment horizontal="right" vertical="center"/>
    </xf>
    <xf numFmtId="177" fontId="11" fillId="0" borderId="1" xfId="0" applyNumberFormat="1" applyFont="1" applyFill="1" applyBorder="1" applyAlignment="1">
      <alignment horizontal="right" vertical="center"/>
    </xf>
    <xf numFmtId="177" fontId="11" fillId="0" borderId="11" xfId="0" applyNumberFormat="1" applyFont="1" applyFill="1" applyBorder="1" applyAlignment="1">
      <alignment horizontal="right" vertical="center"/>
    </xf>
    <xf numFmtId="177" fontId="11" fillId="0" borderId="3" xfId="0" applyNumberFormat="1" applyFont="1" applyFill="1" applyBorder="1" applyAlignment="1">
      <alignment horizontal="right" vertical="center"/>
    </xf>
    <xf numFmtId="176" fontId="9" fillId="0" borderId="4" xfId="0" applyNumberFormat="1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177" fontId="11" fillId="0" borderId="12" xfId="0" applyNumberFormat="1" applyFont="1" applyFill="1" applyBorder="1" applyAlignment="1">
      <alignment horizontal="center" vertical="center"/>
    </xf>
    <xf numFmtId="177" fontId="11" fillId="0" borderId="13" xfId="0" applyNumberFormat="1" applyFont="1" applyFill="1" applyBorder="1" applyAlignment="1">
      <alignment horizontal="center" vertical="center"/>
    </xf>
    <xf numFmtId="177" fontId="11" fillId="0" borderId="14" xfId="0" applyNumberFormat="1" applyFont="1" applyFill="1" applyBorder="1" applyAlignment="1">
      <alignment horizontal="center" vertical="center"/>
    </xf>
    <xf numFmtId="177" fontId="11" fillId="0" borderId="15" xfId="0" applyNumberFormat="1" applyFont="1" applyFill="1" applyBorder="1" applyAlignment="1">
      <alignment horizontal="right" vertical="center"/>
    </xf>
    <xf numFmtId="177" fontId="11" fillId="0" borderId="16" xfId="0" applyNumberFormat="1" applyFont="1" applyFill="1" applyBorder="1" applyAlignment="1">
      <alignment horizontal="right" vertical="center"/>
    </xf>
    <xf numFmtId="176" fontId="12" fillId="0" borderId="0" xfId="0" applyNumberFormat="1" applyFont="1" applyFill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left" vertical="center" wrapText="1"/>
    </xf>
    <xf numFmtId="176" fontId="7" fillId="0" borderId="0" xfId="0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vertical="center"/>
    </xf>
    <xf numFmtId="176" fontId="11" fillId="0" borderId="4" xfId="0" applyNumberFormat="1" applyFont="1" applyFill="1" applyBorder="1" applyAlignment="1">
      <alignment horizontal="center" vertical="center"/>
    </xf>
    <xf numFmtId="176" fontId="1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" fillId="0" borderId="4" xfId="0" applyNumberFormat="1" applyFont="1" applyFill="1" applyBorder="1" applyAlignment="1">
      <alignment horizontal="center" vertical="center"/>
    </xf>
    <xf numFmtId="176" fontId="1" fillId="0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176" fontId="14" fillId="0" borderId="4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16" fillId="0" borderId="0" xfId="0" applyFont="1"/>
    <xf numFmtId="0" fontId="17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0" xfId="0" applyFont="1" applyAlignment="1">
      <alignment horizontal="right"/>
    </xf>
    <xf numFmtId="176" fontId="18" fillId="0" borderId="0" xfId="0" applyNumberFormat="1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/>
    </xf>
    <xf numFmtId="176" fontId="0" fillId="0" borderId="0" xfId="0" applyNumberFormat="1" applyFill="1" applyAlignment="1">
      <alignment horizontal="right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176" fontId="20" fillId="0" borderId="0" xfId="0" applyNumberFormat="1" applyFont="1" applyFill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176" fontId="22" fillId="0" borderId="0" xfId="0" applyNumberFormat="1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3" fillId="0" borderId="0" xfId="0" applyFont="1" applyFill="1" applyAlignment="1">
      <alignment horizontal="right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 wrapText="1"/>
    </xf>
    <xf numFmtId="176" fontId="25" fillId="2" borderId="18" xfId="0" applyNumberFormat="1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176" fontId="25" fillId="2" borderId="4" xfId="0" applyNumberFormat="1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left" vertical="center"/>
    </xf>
    <xf numFmtId="0" fontId="27" fillId="2" borderId="1" xfId="0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right" vertical="center" wrapText="1"/>
    </xf>
    <xf numFmtId="176" fontId="28" fillId="2" borderId="4" xfId="0" applyNumberFormat="1" applyFont="1" applyFill="1" applyBorder="1" applyAlignment="1">
      <alignment horizontal="right" vertical="center" wrapText="1"/>
    </xf>
    <xf numFmtId="0" fontId="28" fillId="2" borderId="11" xfId="0" applyFont="1" applyFill="1" applyBorder="1" applyAlignment="1">
      <alignment horizontal="right" vertical="center" wrapText="1"/>
    </xf>
    <xf numFmtId="0" fontId="28" fillId="2" borderId="3" xfId="0" applyFont="1" applyFill="1" applyBorder="1" applyAlignment="1">
      <alignment horizontal="right" vertical="center" wrapText="1"/>
    </xf>
    <xf numFmtId="176" fontId="29" fillId="2" borderId="4" xfId="0" applyNumberFormat="1" applyFont="1" applyFill="1" applyBorder="1" applyAlignment="1">
      <alignment horizontal="right" vertical="center" wrapText="1"/>
    </xf>
    <xf numFmtId="0" fontId="27" fillId="3" borderId="4" xfId="0" applyFont="1" applyFill="1" applyBorder="1" applyAlignment="1">
      <alignment horizontal="center" vertical="center"/>
    </xf>
    <xf numFmtId="0" fontId="27" fillId="3" borderId="4" xfId="0" applyFont="1" applyFill="1" applyBorder="1" applyAlignment="1">
      <alignment horizontal="left" vertical="center"/>
    </xf>
    <xf numFmtId="0" fontId="27" fillId="3" borderId="1" xfId="0" applyFont="1" applyFill="1" applyBorder="1" applyAlignment="1">
      <alignment horizontal="center" vertical="center"/>
    </xf>
    <xf numFmtId="0" fontId="28" fillId="3" borderId="10" xfId="0" applyFont="1" applyFill="1" applyBorder="1" applyAlignment="1">
      <alignment horizontal="right" vertical="center" wrapText="1"/>
    </xf>
    <xf numFmtId="176" fontId="28" fillId="3" borderId="4" xfId="0" applyNumberFormat="1" applyFont="1" applyFill="1" applyBorder="1" applyAlignment="1">
      <alignment horizontal="right" vertical="center" wrapText="1"/>
    </xf>
    <xf numFmtId="0" fontId="28" fillId="3" borderId="11" xfId="0" applyFont="1" applyFill="1" applyBorder="1" applyAlignment="1">
      <alignment horizontal="right" vertical="center" wrapText="1"/>
    </xf>
    <xf numFmtId="0" fontId="28" fillId="3" borderId="3" xfId="0" applyFont="1" applyFill="1" applyBorder="1" applyAlignment="1">
      <alignment horizontal="right" vertical="center" wrapText="1"/>
    </xf>
    <xf numFmtId="176" fontId="29" fillId="3" borderId="4" xfId="0" applyNumberFormat="1" applyFont="1" applyFill="1" applyBorder="1" applyAlignment="1">
      <alignment horizontal="right" vertical="center" wrapText="1"/>
    </xf>
    <xf numFmtId="0" fontId="27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28" fillId="0" borderId="10" xfId="0" applyFont="1" applyBorder="1" applyAlignment="1">
      <alignment horizontal="right" vertical="center" wrapText="1"/>
    </xf>
    <xf numFmtId="176" fontId="28" fillId="0" borderId="4" xfId="0" applyNumberFormat="1" applyFont="1" applyFill="1" applyBorder="1" applyAlignment="1">
      <alignment horizontal="right" vertical="center" wrapText="1"/>
    </xf>
    <xf numFmtId="0" fontId="28" fillId="0" borderId="11" xfId="0" applyFont="1" applyFill="1" applyBorder="1" applyAlignment="1">
      <alignment horizontal="right" vertical="center" wrapText="1"/>
    </xf>
    <xf numFmtId="0" fontId="28" fillId="0" borderId="3" xfId="0" applyFont="1" applyFill="1" applyBorder="1" applyAlignment="1">
      <alignment horizontal="right" vertical="center" wrapText="1"/>
    </xf>
    <xf numFmtId="176" fontId="29" fillId="0" borderId="4" xfId="0" applyNumberFormat="1" applyFont="1" applyFill="1" applyBorder="1" applyAlignment="1">
      <alignment horizontal="right" vertical="center" wrapText="1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1" fillId="0" borderId="10" xfId="0" applyFont="1" applyBorder="1" applyAlignment="1">
      <alignment horizontal="right" vertical="center"/>
    </xf>
    <xf numFmtId="176" fontId="31" fillId="0" borderId="4" xfId="0" applyNumberFormat="1" applyFont="1" applyFill="1" applyBorder="1" applyAlignment="1">
      <alignment horizontal="right" vertical="center"/>
    </xf>
    <xf numFmtId="0" fontId="31" fillId="0" borderId="11" xfId="0" applyFont="1" applyFill="1" applyBorder="1" applyAlignment="1">
      <alignment horizontal="right" vertical="center"/>
    </xf>
    <xf numFmtId="0" fontId="31" fillId="0" borderId="3" xfId="0" applyFont="1" applyFill="1" applyBorder="1" applyAlignment="1">
      <alignment horizontal="right" vertical="center"/>
    </xf>
    <xf numFmtId="176" fontId="32" fillId="0" borderId="4" xfId="0" applyNumberFormat="1" applyFont="1" applyFill="1" applyBorder="1" applyAlignment="1">
      <alignment horizontal="right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right" vertical="center"/>
    </xf>
    <xf numFmtId="0" fontId="28" fillId="0" borderId="10" xfId="0" applyFont="1" applyBorder="1" applyAlignment="1">
      <alignment horizontal="right" vertical="center"/>
    </xf>
    <xf numFmtId="176" fontId="28" fillId="0" borderId="4" xfId="0" applyNumberFormat="1" applyFont="1" applyFill="1" applyBorder="1" applyAlignment="1">
      <alignment horizontal="right" vertical="center"/>
    </xf>
    <xf numFmtId="0" fontId="28" fillId="0" borderId="11" xfId="0" applyFont="1" applyFill="1" applyBorder="1" applyAlignment="1">
      <alignment horizontal="right" vertical="center"/>
    </xf>
    <xf numFmtId="0" fontId="28" fillId="0" borderId="3" xfId="0" applyFont="1" applyFill="1" applyBorder="1" applyAlignment="1">
      <alignment horizontal="right" vertical="center"/>
    </xf>
    <xf numFmtId="176" fontId="29" fillId="0" borderId="4" xfId="0" applyNumberFormat="1" applyFont="1" applyFill="1" applyBorder="1" applyAlignment="1">
      <alignment horizontal="right" vertical="center"/>
    </xf>
    <xf numFmtId="176" fontId="31" fillId="0" borderId="3" xfId="0" applyNumberFormat="1" applyFont="1" applyFill="1" applyBorder="1" applyAlignment="1">
      <alignment horizontal="right" vertical="center"/>
    </xf>
    <xf numFmtId="0" fontId="28" fillId="3" borderId="10" xfId="0" applyFont="1" applyFill="1" applyBorder="1" applyAlignment="1">
      <alignment horizontal="right" vertical="center"/>
    </xf>
    <xf numFmtId="176" fontId="28" fillId="3" borderId="4" xfId="0" applyNumberFormat="1" applyFont="1" applyFill="1" applyBorder="1" applyAlignment="1">
      <alignment horizontal="right" vertical="center"/>
    </xf>
    <xf numFmtId="0" fontId="28" fillId="3" borderId="11" xfId="0" applyFont="1" applyFill="1" applyBorder="1" applyAlignment="1">
      <alignment horizontal="right" vertical="center"/>
    </xf>
    <xf numFmtId="0" fontId="28" fillId="3" borderId="3" xfId="0" applyFont="1" applyFill="1" applyBorder="1" applyAlignment="1">
      <alignment horizontal="right" vertical="center"/>
    </xf>
    <xf numFmtId="176" fontId="29" fillId="3" borderId="4" xfId="0" applyNumberFormat="1" applyFont="1" applyFill="1" applyBorder="1" applyAlignment="1">
      <alignment horizontal="right" vertical="center"/>
    </xf>
    <xf numFmtId="0" fontId="25" fillId="2" borderId="4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8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right" vertical="center" wrapText="1"/>
    </xf>
    <xf numFmtId="176" fontId="28" fillId="2" borderId="1" xfId="0" applyNumberFormat="1" applyFont="1" applyFill="1" applyBorder="1" applyAlignment="1">
      <alignment horizontal="right" vertical="center" wrapText="1"/>
    </xf>
    <xf numFmtId="176" fontId="28" fillId="2" borderId="11" xfId="0" applyNumberFormat="1" applyFont="1" applyFill="1" applyBorder="1" applyAlignment="1">
      <alignment horizontal="right" vertical="center" wrapText="1"/>
    </xf>
    <xf numFmtId="0" fontId="28" fillId="3" borderId="4" xfId="0" applyFont="1" applyFill="1" applyBorder="1" applyAlignment="1">
      <alignment horizontal="right" vertical="center" wrapText="1"/>
    </xf>
    <xf numFmtId="176" fontId="28" fillId="3" borderId="1" xfId="0" applyNumberFormat="1" applyFont="1" applyFill="1" applyBorder="1" applyAlignment="1">
      <alignment horizontal="right" vertical="center" wrapText="1"/>
    </xf>
    <xf numFmtId="176" fontId="28" fillId="3" borderId="11" xfId="0" applyNumberFormat="1" applyFont="1" applyFill="1" applyBorder="1" applyAlignment="1">
      <alignment horizontal="right" vertical="center" wrapText="1"/>
    </xf>
    <xf numFmtId="0" fontId="29" fillId="0" borderId="4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right" vertical="center" wrapText="1"/>
    </xf>
    <xf numFmtId="176" fontId="28" fillId="0" borderId="1" xfId="0" applyNumberFormat="1" applyFont="1" applyFill="1" applyBorder="1" applyAlignment="1">
      <alignment horizontal="right" vertical="center" wrapText="1"/>
    </xf>
    <xf numFmtId="0" fontId="28" fillId="0" borderId="10" xfId="0" applyFont="1" applyFill="1" applyBorder="1" applyAlignment="1">
      <alignment horizontal="right" vertical="center" wrapText="1"/>
    </xf>
    <xf numFmtId="176" fontId="28" fillId="0" borderId="11" xfId="0" applyNumberFormat="1" applyFont="1" applyFill="1" applyBorder="1" applyAlignment="1">
      <alignment horizontal="right" vertical="center" wrapText="1"/>
    </xf>
    <xf numFmtId="43" fontId="31" fillId="0" borderId="4" xfId="0" applyNumberFormat="1" applyFont="1" applyFill="1" applyBorder="1" applyAlignment="1">
      <alignment horizontal="right" vertical="center"/>
    </xf>
    <xf numFmtId="176" fontId="31" fillId="0" borderId="1" xfId="0" applyNumberFormat="1" applyFont="1" applyFill="1" applyBorder="1" applyAlignment="1">
      <alignment horizontal="right" vertical="center"/>
    </xf>
    <xf numFmtId="176" fontId="31" fillId="0" borderId="11" xfId="0" applyNumberFormat="1" applyFont="1" applyFill="1" applyBorder="1" applyAlignment="1">
      <alignment horizontal="right" vertical="center"/>
    </xf>
    <xf numFmtId="0" fontId="29" fillId="0" borderId="4" xfId="0" applyFont="1" applyFill="1" applyBorder="1" applyAlignment="1">
      <alignment horizontal="right" vertical="center"/>
    </xf>
    <xf numFmtId="43" fontId="28" fillId="0" borderId="4" xfId="0" applyNumberFormat="1" applyFont="1" applyFill="1" applyBorder="1" applyAlignment="1">
      <alignment horizontal="right" vertical="center"/>
    </xf>
    <xf numFmtId="176" fontId="28" fillId="0" borderId="1" xfId="0" applyNumberFormat="1" applyFont="1" applyFill="1" applyBorder="1" applyAlignment="1">
      <alignment horizontal="right" vertical="center"/>
    </xf>
    <xf numFmtId="0" fontId="28" fillId="0" borderId="10" xfId="0" applyFont="1" applyFill="1" applyBorder="1" applyAlignment="1">
      <alignment horizontal="right" vertical="center"/>
    </xf>
    <xf numFmtId="176" fontId="28" fillId="0" borderId="11" xfId="0" applyNumberFormat="1" applyFont="1" applyFill="1" applyBorder="1" applyAlignment="1">
      <alignment horizontal="right" vertical="center"/>
    </xf>
    <xf numFmtId="176" fontId="31" fillId="0" borderId="10" xfId="0" applyNumberFormat="1" applyFont="1" applyFill="1" applyBorder="1" applyAlignment="1">
      <alignment horizontal="right" vertical="center"/>
    </xf>
    <xf numFmtId="43" fontId="33" fillId="0" borderId="4" xfId="0" applyNumberFormat="1" applyFont="1" applyFill="1" applyBorder="1" applyAlignment="1">
      <alignment horizontal="right" vertical="center"/>
    </xf>
    <xf numFmtId="0" fontId="31" fillId="0" borderId="4" xfId="0" applyFont="1" applyFill="1" applyBorder="1" applyAlignment="1">
      <alignment horizontal="right" vertical="center"/>
    </xf>
    <xf numFmtId="0" fontId="28" fillId="3" borderId="4" xfId="0" applyFont="1" applyFill="1" applyBorder="1" applyAlignment="1">
      <alignment horizontal="right" vertical="center"/>
    </xf>
    <xf numFmtId="0" fontId="28" fillId="3" borderId="1" xfId="0" applyFont="1" applyFill="1" applyBorder="1" applyAlignment="1">
      <alignment horizontal="right" vertical="center"/>
    </xf>
    <xf numFmtId="0" fontId="28" fillId="0" borderId="4" xfId="0" applyFont="1" applyFill="1" applyBorder="1" applyAlignment="1">
      <alignment horizontal="right" vertical="center"/>
    </xf>
    <xf numFmtId="176" fontId="28" fillId="3" borderId="1" xfId="0" applyNumberFormat="1" applyFont="1" applyFill="1" applyBorder="1" applyAlignment="1">
      <alignment horizontal="right" vertical="center"/>
    </xf>
    <xf numFmtId="176" fontId="28" fillId="3" borderId="11" xfId="0" applyNumberFormat="1" applyFont="1" applyFill="1" applyBorder="1" applyAlignment="1">
      <alignment horizontal="right" vertical="center"/>
    </xf>
    <xf numFmtId="176" fontId="15" fillId="0" borderId="0" xfId="0" applyNumberFormat="1" applyFont="1" applyFill="1" applyAlignment="1">
      <alignment horizontal="right" vertical="center"/>
    </xf>
    <xf numFmtId="176" fontId="34" fillId="2" borderId="2" xfId="0" applyNumberFormat="1" applyFont="1" applyFill="1" applyBorder="1" applyAlignment="1">
      <alignment horizontal="center" vertical="center" wrapText="1"/>
    </xf>
    <xf numFmtId="176" fontId="34" fillId="2" borderId="3" xfId="0" applyNumberFormat="1" applyFont="1" applyFill="1" applyBorder="1" applyAlignment="1">
      <alignment horizontal="center" vertical="center" wrapText="1"/>
    </xf>
    <xf numFmtId="176" fontId="35" fillId="2" borderId="4" xfId="0" applyNumberFormat="1" applyFont="1" applyFill="1" applyBorder="1" applyAlignment="1">
      <alignment horizontal="center" vertical="center" wrapText="1"/>
    </xf>
    <xf numFmtId="0" fontId="34" fillId="2" borderId="3" xfId="0" applyFont="1" applyFill="1" applyBorder="1" applyAlignment="1">
      <alignment horizontal="center" vertical="center" wrapText="1"/>
    </xf>
    <xf numFmtId="176" fontId="34" fillId="2" borderId="4" xfId="0" applyNumberFormat="1" applyFont="1" applyFill="1" applyBorder="1" applyAlignment="1">
      <alignment horizontal="center" vertical="center" wrapText="1"/>
    </xf>
    <xf numFmtId="176" fontId="28" fillId="2" borderId="3" xfId="0" applyNumberFormat="1" applyFont="1" applyFill="1" applyBorder="1" applyAlignment="1">
      <alignment horizontal="right" vertical="center" wrapText="1"/>
    </xf>
    <xf numFmtId="176" fontId="27" fillId="2" borderId="4" xfId="0" applyNumberFormat="1" applyFont="1" applyFill="1" applyBorder="1" applyAlignment="1">
      <alignment horizontal="right" vertical="center"/>
    </xf>
    <xf numFmtId="176" fontId="28" fillId="3" borderId="3" xfId="0" applyNumberFormat="1" applyFont="1" applyFill="1" applyBorder="1" applyAlignment="1">
      <alignment horizontal="right" vertical="center" wrapText="1"/>
    </xf>
    <xf numFmtId="176" fontId="27" fillId="3" borderId="4" xfId="0" applyNumberFormat="1" applyFont="1" applyFill="1" applyBorder="1" applyAlignment="1">
      <alignment horizontal="right" vertical="center"/>
    </xf>
    <xf numFmtId="176" fontId="28" fillId="0" borderId="3" xfId="0" applyNumberFormat="1" applyFont="1" applyFill="1" applyBorder="1" applyAlignment="1">
      <alignment horizontal="right" vertical="center" wrapText="1"/>
    </xf>
    <xf numFmtId="176" fontId="27" fillId="0" borderId="4" xfId="0" applyNumberFormat="1" applyFont="1" applyFill="1" applyBorder="1" applyAlignment="1">
      <alignment horizontal="right" vertical="center"/>
    </xf>
    <xf numFmtId="176" fontId="30" fillId="0" borderId="4" xfId="0" applyNumberFormat="1" applyFont="1" applyFill="1" applyBorder="1" applyAlignment="1">
      <alignment horizontal="right" vertical="center"/>
    </xf>
    <xf numFmtId="0" fontId="30" fillId="0" borderId="4" xfId="0" applyFont="1" applyBorder="1" applyAlignment="1">
      <alignment vertical="center"/>
    </xf>
    <xf numFmtId="0" fontId="30" fillId="0" borderId="4" xfId="0" applyFont="1" applyFill="1" applyBorder="1" applyAlignment="1">
      <alignment vertical="center"/>
    </xf>
    <xf numFmtId="0" fontId="33" fillId="0" borderId="4" xfId="0" applyFont="1" applyBorder="1" applyAlignment="1">
      <alignment vertical="center"/>
    </xf>
    <xf numFmtId="176" fontId="28" fillId="0" borderId="3" xfId="0" applyNumberFormat="1" applyFont="1" applyFill="1" applyBorder="1" applyAlignment="1">
      <alignment horizontal="right" vertical="center"/>
    </xf>
    <xf numFmtId="0" fontId="27" fillId="0" borderId="4" xfId="0" applyFont="1" applyBorder="1" applyAlignment="1">
      <alignment vertical="center"/>
    </xf>
    <xf numFmtId="176" fontId="0" fillId="0" borderId="0" xfId="0" applyNumberFormat="1"/>
    <xf numFmtId="0" fontId="27" fillId="3" borderId="4" xfId="0" applyFont="1" applyFill="1" applyBorder="1" applyAlignment="1">
      <alignment vertical="center"/>
    </xf>
    <xf numFmtId="0" fontId="31" fillId="0" borderId="12" xfId="0" applyFont="1" applyBorder="1" applyAlignment="1">
      <alignment horizontal="right" vertical="center"/>
    </xf>
    <xf numFmtId="176" fontId="31" fillId="0" borderId="13" xfId="0" applyNumberFormat="1" applyFont="1" applyFill="1" applyBorder="1" applyAlignment="1">
      <alignment horizontal="right" vertical="center"/>
    </xf>
    <xf numFmtId="0" fontId="31" fillId="0" borderId="15" xfId="0" applyFont="1" applyFill="1" applyBorder="1" applyAlignment="1">
      <alignment horizontal="right" vertical="center"/>
    </xf>
    <xf numFmtId="0" fontId="31" fillId="0" borderId="12" xfId="0" applyFont="1" applyFill="1" applyBorder="1" applyAlignment="1">
      <alignment horizontal="right" vertical="center"/>
    </xf>
    <xf numFmtId="176" fontId="32" fillId="0" borderId="13" xfId="0" applyNumberFormat="1" applyFont="1" applyFill="1" applyBorder="1" applyAlignment="1">
      <alignment horizontal="right" vertical="center"/>
    </xf>
    <xf numFmtId="0" fontId="31" fillId="0" borderId="13" xfId="0" applyFont="1" applyFill="1" applyBorder="1" applyAlignment="1">
      <alignment horizontal="right" vertical="center"/>
    </xf>
    <xf numFmtId="176" fontId="31" fillId="0" borderId="15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7" fillId="0" borderId="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left" vertical="center" wrapText="1"/>
    </xf>
    <xf numFmtId="176" fontId="38" fillId="0" borderId="4" xfId="0" applyNumberFormat="1" applyFont="1" applyFill="1" applyBorder="1" applyAlignment="1">
      <alignment horizontal="right" vertical="center" wrapText="1"/>
    </xf>
    <xf numFmtId="176" fontId="3" fillId="0" borderId="4" xfId="0" applyNumberFormat="1" applyFont="1" applyFill="1" applyBorder="1" applyAlignment="1">
      <alignment horizontal="left" vertical="center" wrapText="1"/>
    </xf>
    <xf numFmtId="10" fontId="38" fillId="0" borderId="4" xfId="3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right" vertical="center" wrapText="1"/>
    </xf>
    <xf numFmtId="176" fontId="5" fillId="0" borderId="4" xfId="0" applyNumberFormat="1" applyFont="1" applyFill="1" applyBorder="1" applyAlignment="1">
      <alignment horizontal="right" vertical="center" wrapText="1"/>
    </xf>
    <xf numFmtId="0" fontId="39" fillId="0" borderId="1" xfId="0" applyFont="1" applyFill="1" applyBorder="1" applyAlignment="1">
      <alignment horizontal="center" vertical="center"/>
    </xf>
    <xf numFmtId="0" fontId="39" fillId="0" borderId="3" xfId="0" applyFont="1" applyFill="1" applyBorder="1" applyAlignment="1">
      <alignment horizontal="center" vertical="center"/>
    </xf>
    <xf numFmtId="176" fontId="39" fillId="0" borderId="4" xfId="0" applyNumberFormat="1" applyFont="1" applyFill="1" applyBorder="1" applyAlignment="1">
      <alignment horizontal="right" vertical="center"/>
    </xf>
    <xf numFmtId="178" fontId="3" fillId="0" borderId="4" xfId="0" applyNumberFormat="1" applyFont="1" applyFill="1" applyBorder="1" applyAlignment="1">
      <alignment horizontal="right" vertical="center" wrapText="1"/>
    </xf>
    <xf numFmtId="176" fontId="3" fillId="0" borderId="4" xfId="0" applyNumberFormat="1" applyFont="1" applyFill="1" applyBorder="1" applyAlignment="1">
      <alignment horizontal="right" vertical="center" wrapText="1"/>
    </xf>
    <xf numFmtId="0" fontId="3" fillId="0" borderId="1" xfId="52" applyFont="1" applyBorder="1" applyAlignment="1">
      <alignment horizontal="center" vertical="center" wrapText="1"/>
    </xf>
    <xf numFmtId="0" fontId="3" fillId="0" borderId="3" xfId="52" applyFont="1" applyBorder="1" applyAlignment="1">
      <alignment horizontal="center" vertical="center" wrapText="1"/>
    </xf>
    <xf numFmtId="176" fontId="3" fillId="0" borderId="4" xfId="52" applyNumberFormat="1" applyFont="1" applyBorder="1" applyAlignment="1">
      <alignment horizontal="right" vertical="center" wrapText="1"/>
    </xf>
    <xf numFmtId="176" fontId="3" fillId="0" borderId="4" xfId="52" applyNumberFormat="1" applyFont="1" applyFill="1" applyBorder="1" applyAlignment="1">
      <alignment horizontal="right" vertical="center"/>
    </xf>
    <xf numFmtId="0" fontId="40" fillId="0" borderId="4" xfId="0" applyFont="1" applyFill="1" applyBorder="1" applyAlignment="1">
      <alignment horizontal="center" vertical="center"/>
    </xf>
    <xf numFmtId="176" fontId="40" fillId="0" borderId="4" xfId="0" applyNumberFormat="1" applyFont="1" applyFill="1" applyBorder="1" applyAlignment="1">
      <alignment horizontal="right" vertical="center"/>
    </xf>
    <xf numFmtId="179" fontId="5" fillId="0" borderId="4" xfId="0" applyNumberFormat="1" applyFont="1" applyFill="1" applyBorder="1" applyAlignment="1">
      <alignment horizontal="right" vertical="center" wrapText="1"/>
    </xf>
    <xf numFmtId="177" fontId="40" fillId="0" borderId="4" xfId="0" applyNumberFormat="1" applyFont="1" applyFill="1" applyBorder="1" applyAlignment="1">
      <alignment horizontal="right" vertical="center"/>
    </xf>
    <xf numFmtId="176" fontId="38" fillId="0" borderId="4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176" fontId="39" fillId="0" borderId="4" xfId="0" applyNumberFormat="1" applyFont="1" applyFill="1" applyBorder="1" applyAlignment="1">
      <alignment horizontal="center" vertical="center"/>
    </xf>
    <xf numFmtId="176" fontId="3" fillId="0" borderId="4" xfId="52" applyNumberFormat="1" applyFont="1" applyBorder="1" applyAlignment="1">
      <alignment horizontal="center" vertical="center"/>
    </xf>
    <xf numFmtId="176" fontId="40" fillId="0" borderId="4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177" fontId="41" fillId="0" borderId="0" xfId="0" applyNumberFormat="1" applyFont="1" applyFill="1" applyBorder="1" applyAlignment="1">
      <alignment horizontal="center" vertical="center" wrapText="1"/>
    </xf>
    <xf numFmtId="0" fontId="42" fillId="0" borderId="19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right" wrapText="1"/>
    </xf>
    <xf numFmtId="176" fontId="44" fillId="0" borderId="19" xfId="0" applyNumberFormat="1" applyFont="1" applyFill="1" applyBorder="1" applyAlignment="1">
      <alignment horizontal="right" wrapText="1"/>
    </xf>
    <xf numFmtId="0" fontId="44" fillId="0" borderId="19" xfId="0" applyFont="1" applyFill="1" applyBorder="1" applyAlignment="1">
      <alignment wrapText="1"/>
    </xf>
    <xf numFmtId="177" fontId="2" fillId="0" borderId="19" xfId="0" applyNumberFormat="1" applyFont="1" applyFill="1" applyBorder="1" applyAlignment="1">
      <alignment horizontal="right" wrapText="1"/>
    </xf>
    <xf numFmtId="0" fontId="44" fillId="0" borderId="0" xfId="0" applyFont="1" applyFill="1" applyBorder="1" applyAlignment="1">
      <alignment wrapText="1"/>
    </xf>
    <xf numFmtId="0" fontId="44" fillId="0" borderId="19" xfId="0" applyFont="1" applyFill="1" applyBorder="1" applyAlignment="1">
      <alignment horizontal="center" wrapText="1"/>
    </xf>
    <xf numFmtId="177" fontId="45" fillId="0" borderId="0" xfId="0" applyNumberFormat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wrapText="1"/>
    </xf>
    <xf numFmtId="0" fontId="46" fillId="0" borderId="0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left" wrapText="1"/>
    </xf>
    <xf numFmtId="177" fontId="47" fillId="4" borderId="0" xfId="0" applyNumberFormat="1" applyFont="1" applyFill="1" applyBorder="1" applyAlignment="1">
      <alignment horizontal="center" vertical="center" wrapText="1"/>
    </xf>
    <xf numFmtId="177" fontId="47" fillId="0" borderId="0" xfId="0" applyNumberFormat="1" applyFont="1" applyFill="1" applyBorder="1" applyAlignment="1">
      <alignment horizontal="center" vertical="center" wrapText="1"/>
    </xf>
    <xf numFmtId="177" fontId="47" fillId="4" borderId="0" xfId="0" applyNumberFormat="1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wrapText="1"/>
    </xf>
    <xf numFmtId="0" fontId="46" fillId="0" borderId="0" xfId="0" applyFont="1" applyFill="1" applyBorder="1" applyAlignment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176" fontId="16" fillId="0" borderId="0" xfId="0" applyNumberFormat="1" applyFont="1" applyFill="1" applyBorder="1" applyAlignment="1">
      <alignment vertical="center"/>
    </xf>
    <xf numFmtId="180" fontId="44" fillId="0" borderId="19" xfId="0" applyNumberFormat="1" applyFont="1" applyFill="1" applyBorder="1" applyAlignment="1">
      <alignment horizontal="center" wrapText="1"/>
    </xf>
    <xf numFmtId="180" fontId="44" fillId="0" borderId="0" xfId="0" applyNumberFormat="1" applyFont="1" applyFill="1" applyBorder="1" applyAlignment="1">
      <alignment horizontal="center" wrapText="1"/>
    </xf>
    <xf numFmtId="0" fontId="49" fillId="0" borderId="0" xfId="0" applyFont="1" applyFill="1" applyBorder="1" applyAlignment="1">
      <alignment wrapText="1"/>
    </xf>
    <xf numFmtId="0" fontId="42" fillId="0" borderId="0" xfId="0" applyFont="1" applyFill="1" applyBorder="1" applyAlignment="1">
      <alignment horizontal="left" vertical="center" wrapText="1"/>
    </xf>
    <xf numFmtId="177" fontId="46" fillId="0" borderId="0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411111235608" xfId="49"/>
    <cellStyle name="常规 2" xfId="50"/>
    <cellStyle name="常规 3" xfId="51"/>
    <cellStyle name="常规_报价1" xfId="52"/>
    <cellStyle name="常规_电子表工作表26_Sheet1" xfId="53"/>
    <cellStyle name="常规_Sheet1" xfId="54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37;&#31243;&#32467;&#31639;&#23457;&#35745;\&#21335;&#27743;&#21439;&#23457;&#35745;&#23616;&#65293;&#23433;&#20840;&#39278;&#27700;&#65288;&#22996;&#25176;&#22797;&#26680;&#65289;\&#21021;&#23457;--&#34560;&#36890;&#31532;2&#25209;&#65288;&#20849;19&#20010;&#65289;\8.&#21335;&#27743;&#21439;&#27801;&#27827;&#38215;&#19978;&#33829;&#26449;&#39278;&#27700;&#23433;&#20840;&#24037;&#31243;&#12304;&#27491;&#22312;&#22797;&#26680;24-1-31&#12305;\&#23457;&#26680;&#22797;&#26680;&#65288;&#30707;&#24935;&#65289;\&#23457;&#35745;&#22797;&#26680;&#20844;&#31034;&#36164;&#26009;&#65293;&#21335;&#27743;&#21439;&#39640;&#26725;&#20065;&#24748;&#23792;&#26449;&#39278;&#27700;&#23433;&#20840;&#24037;&#31243;\&#21335;&#27743;&#21439;&#22823;&#27827;&#20065;&#22826;&#24179;&#23665;&#26449;&#39278;&#27700;&#23433;&#20840;&#24037;&#31243;&#32467;&#31639;&#23457;&#35745;&#22797;&#26680;&#20844;&#3103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、封面"/>
      <sheetName val="2、审核汇总表"/>
      <sheetName val="3、结算审核表"/>
      <sheetName val="材料含税调整"/>
      <sheetName val="结算让利计算"/>
      <sheetName val="结算表 (未扣税及下浮)"/>
    </sheetNames>
    <sheetDataSet>
      <sheetData sheetId="0" refreshError="1"/>
      <sheetData sheetId="1" refreshError="1">
        <row r="11">
          <cell r="E11">
            <v>336731.617766893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17"/>
  <sheetViews>
    <sheetView tabSelected="1" zoomScale="85" zoomScaleNormal="85" workbookViewId="0">
      <selection activeCell="D6" sqref="D6:E6"/>
    </sheetView>
  </sheetViews>
  <sheetFormatPr defaultColWidth="8.11111111111111" defaultRowHeight="15.6"/>
  <cols>
    <col min="1" max="1" width="14" style="232" customWidth="1"/>
    <col min="2" max="2" width="5.77777777777778" style="232" customWidth="1"/>
    <col min="3" max="3" width="7.11111111111111" style="232" customWidth="1"/>
    <col min="4" max="4" width="15.7777777777778" style="232" customWidth="1"/>
    <col min="5" max="5" width="1.77777777777778" style="232" customWidth="1"/>
    <col min="6" max="6" width="12.4444444444444" style="232" customWidth="1"/>
    <col min="7" max="7" width="4.77777777777778" style="232" customWidth="1"/>
    <col min="8" max="11" width="1.7962962962963" style="232" customWidth="1"/>
    <col min="12" max="12" width="2.12962962962963" style="232" customWidth="1"/>
    <col min="13" max="13" width="13.3240740740741" style="232" customWidth="1"/>
    <col min="14" max="18" width="1.01851851851852" style="232" customWidth="1"/>
    <col min="19" max="19" width="1.46296296296296" style="232" customWidth="1"/>
    <col min="20" max="20" width="8.44444444444444" style="232" customWidth="1"/>
    <col min="21" max="21" width="0.222222222222222" style="232" customWidth="1"/>
    <col min="22" max="22" width="4.16666666666667" style="232" customWidth="1"/>
    <col min="23" max="23" width="13.5555555555556" style="232" customWidth="1"/>
    <col min="24" max="24" width="13.4444444444444" style="232" customWidth="1"/>
    <col min="25" max="25" width="8.11111111111111" style="232"/>
    <col min="26" max="26" width="13.5555555555556" style="232" customWidth="1"/>
    <col min="27" max="227" width="8.11111111111111" style="232"/>
    <col min="228" max="16384" width="8.11111111111111" style="233"/>
  </cols>
  <sheetData>
    <row r="1" s="232" customFormat="1" ht="36" customHeight="1" spans="1:24">
      <c r="A1" s="234"/>
      <c r="B1" s="235" t="s">
        <v>0</v>
      </c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58" t="s">
        <v>1</v>
      </c>
    </row>
    <row r="2" s="232" customFormat="1" ht="88" customHeight="1" spans="1:24">
      <c r="A2" s="236" t="s">
        <v>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</row>
    <row r="3" s="232" customFormat="1" ht="34" customHeight="1" spans="1:24">
      <c r="A3" s="237" t="s">
        <v>3</v>
      </c>
      <c r="B3" s="237"/>
      <c r="C3" s="237"/>
      <c r="D3" s="238">
        <v>128900</v>
      </c>
      <c r="E3" s="238"/>
      <c r="F3" s="239" t="s">
        <v>4</v>
      </c>
      <c r="G3" s="239"/>
      <c r="H3" s="237" t="s">
        <v>5</v>
      </c>
      <c r="I3" s="237"/>
      <c r="J3" s="237"/>
      <c r="K3" s="237"/>
      <c r="L3" s="237"/>
      <c r="M3" s="255">
        <f>D3</f>
        <v>128900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</row>
    <row r="4" s="232" customFormat="1" ht="34" customHeight="1" spans="1:24">
      <c r="A4" s="237" t="s">
        <v>6</v>
      </c>
      <c r="B4" s="237"/>
      <c r="C4" s="237"/>
      <c r="D4" s="238">
        <v>126312.24</v>
      </c>
      <c r="E4" s="238"/>
      <c r="F4" s="239" t="s">
        <v>4</v>
      </c>
      <c r="G4" s="239"/>
      <c r="H4" s="237" t="s">
        <v>5</v>
      </c>
      <c r="I4" s="237"/>
      <c r="J4" s="237"/>
      <c r="K4" s="237"/>
      <c r="L4" s="237"/>
      <c r="M4" s="255">
        <f>D4</f>
        <v>126312.24</v>
      </c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</row>
    <row r="5" s="232" customFormat="1" ht="34" hidden="1" customHeight="1" spans="1:24">
      <c r="A5" s="237" t="s">
        <v>7</v>
      </c>
      <c r="B5" s="237"/>
      <c r="C5" s="237"/>
      <c r="D5" s="240">
        <f>'2、审核汇总表'!F12</f>
        <v>116074.608018034</v>
      </c>
      <c r="E5" s="240"/>
      <c r="F5" s="239" t="s">
        <v>4</v>
      </c>
      <c r="G5" s="239"/>
      <c r="H5" s="237"/>
      <c r="I5" s="237"/>
      <c r="J5" s="237"/>
      <c r="K5" s="237"/>
      <c r="L5" s="237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</row>
    <row r="6" s="232" customFormat="1" ht="34" customHeight="1" spans="1:24">
      <c r="A6" s="237" t="s">
        <v>8</v>
      </c>
      <c r="B6" s="237"/>
      <c r="C6" s="237"/>
      <c r="D6" s="240">
        <v>10238</v>
      </c>
      <c r="E6" s="240"/>
      <c r="F6" s="239" t="s">
        <v>4</v>
      </c>
      <c r="G6" s="239"/>
      <c r="H6" s="237" t="s">
        <v>5</v>
      </c>
      <c r="I6" s="237"/>
      <c r="J6" s="237"/>
      <c r="K6" s="237"/>
      <c r="L6" s="237"/>
      <c r="M6" s="255">
        <f>D6</f>
        <v>10238</v>
      </c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</row>
    <row r="7" s="232" customFormat="1" ht="88" customHeight="1" spans="1:24">
      <c r="A7" s="241" t="s">
        <v>9</v>
      </c>
      <c r="B7" s="242" t="s">
        <v>10</v>
      </c>
      <c r="C7" s="242"/>
      <c r="D7" s="242"/>
      <c r="E7" s="237" t="s">
        <v>11</v>
      </c>
      <c r="F7" s="237"/>
      <c r="G7" s="242" t="s">
        <v>12</v>
      </c>
      <c r="H7" s="242"/>
      <c r="I7" s="242"/>
      <c r="J7" s="242"/>
      <c r="K7" s="242"/>
      <c r="L7" s="242"/>
      <c r="M7" s="242"/>
      <c r="N7" s="242"/>
      <c r="O7" s="237" t="s">
        <v>13</v>
      </c>
      <c r="P7" s="237"/>
      <c r="Q7" s="237"/>
      <c r="R7" s="237"/>
      <c r="S7" s="237"/>
      <c r="T7" s="237"/>
      <c r="U7" s="250" t="s">
        <v>14</v>
      </c>
      <c r="V7" s="250"/>
      <c r="W7" s="250"/>
      <c r="X7" s="250"/>
    </row>
    <row r="8" s="232" customFormat="1" ht="17.25" customHeight="1" spans="1:24">
      <c r="A8" s="237" t="s">
        <v>15</v>
      </c>
      <c r="B8" s="237"/>
      <c r="C8" s="243"/>
      <c r="D8" s="243"/>
      <c r="E8" s="244" t="s">
        <v>15</v>
      </c>
      <c r="F8" s="244"/>
      <c r="G8" s="245" t="s">
        <v>16</v>
      </c>
      <c r="H8" s="245"/>
      <c r="I8" s="245"/>
      <c r="J8" s="245"/>
      <c r="K8" s="245"/>
      <c r="L8" s="245"/>
      <c r="M8" s="245"/>
      <c r="N8" s="245"/>
      <c r="O8" s="244" t="s">
        <v>15</v>
      </c>
      <c r="P8" s="244"/>
      <c r="Q8" s="244"/>
      <c r="R8" s="244"/>
      <c r="S8" s="244"/>
      <c r="T8" s="245" t="s">
        <v>16</v>
      </c>
      <c r="U8" s="245"/>
      <c r="V8" s="245"/>
      <c r="W8" s="245"/>
      <c r="X8" s="245"/>
    </row>
    <row r="9" s="232" customFormat="1" ht="13" hidden="1" customHeight="1" spans="1:24">
      <c r="A9" s="246" t="s">
        <v>15</v>
      </c>
      <c r="B9" s="247">
        <f>'[1]2、审核汇总表'!E11</f>
        <v>336731.617766893</v>
      </c>
      <c r="C9" s="247"/>
      <c r="D9" s="247"/>
      <c r="E9" s="248" t="s">
        <v>15</v>
      </c>
      <c r="F9" s="249">
        <f>B9-D4</f>
        <v>210419.377766893</v>
      </c>
      <c r="G9" s="249"/>
      <c r="H9" s="249"/>
      <c r="I9" s="249"/>
      <c r="J9" s="249"/>
      <c r="K9" s="249"/>
      <c r="L9" s="249"/>
      <c r="M9" s="249"/>
      <c r="N9" s="249"/>
      <c r="O9" s="249"/>
      <c r="P9" s="245" t="s">
        <v>15</v>
      </c>
      <c r="Q9" s="245"/>
      <c r="R9" s="245"/>
      <c r="S9" s="245"/>
      <c r="T9" s="245"/>
      <c r="U9" s="245"/>
      <c r="V9" s="259">
        <f>B9-D3</f>
        <v>207831.617766893</v>
      </c>
      <c r="W9" s="259"/>
      <c r="X9" s="259"/>
    </row>
    <row r="10" s="232" customFormat="1" ht="51" customHeight="1" spans="1:24">
      <c r="A10" s="237" t="s">
        <v>17</v>
      </c>
      <c r="B10" s="250" t="s">
        <v>18</v>
      </c>
      <c r="C10" s="250"/>
      <c r="D10" s="250"/>
      <c r="E10" s="237" t="s">
        <v>17</v>
      </c>
      <c r="F10" s="237"/>
      <c r="G10" s="242" t="s">
        <v>18</v>
      </c>
      <c r="H10" s="242"/>
      <c r="I10" s="242"/>
      <c r="J10" s="242"/>
      <c r="K10" s="242"/>
      <c r="L10" s="242"/>
      <c r="M10" s="242"/>
      <c r="N10" s="237" t="s">
        <v>17</v>
      </c>
      <c r="O10" s="237"/>
      <c r="P10" s="237"/>
      <c r="Q10" s="237"/>
      <c r="R10" s="237"/>
      <c r="S10" s="237"/>
      <c r="T10" s="237"/>
      <c r="U10" s="237"/>
      <c r="V10" s="237"/>
      <c r="W10" s="242" t="s">
        <v>18</v>
      </c>
      <c r="X10" s="242"/>
    </row>
    <row r="11" s="232" customFormat="1" ht="18" customHeight="1" spans="1:24">
      <c r="A11" s="251" t="s">
        <v>15</v>
      </c>
      <c r="B11" s="245" t="s">
        <v>19</v>
      </c>
      <c r="C11" s="245"/>
      <c r="D11" s="245"/>
      <c r="E11" s="252"/>
      <c r="F11" s="252"/>
      <c r="G11" s="253" t="s">
        <v>19</v>
      </c>
      <c r="H11" s="253"/>
      <c r="I11" s="253"/>
      <c r="J11" s="253"/>
      <c r="K11" s="253"/>
      <c r="L11" s="253"/>
      <c r="M11" s="253"/>
      <c r="N11" s="257" t="s">
        <v>15</v>
      </c>
      <c r="O11" s="257" t="s">
        <v>15</v>
      </c>
      <c r="P11" s="257" t="s">
        <v>15</v>
      </c>
      <c r="Q11" s="257" t="s">
        <v>15</v>
      </c>
      <c r="R11" s="257" t="s">
        <v>15</v>
      </c>
      <c r="T11" s="252"/>
      <c r="U11" s="252"/>
      <c r="V11" s="252"/>
      <c r="W11" s="245" t="s">
        <v>19</v>
      </c>
      <c r="X11" s="245"/>
    </row>
    <row r="12" s="232" customFormat="1" ht="13" customHeight="1"/>
    <row r="13" s="232" customFormat="1" ht="37" customHeight="1" spans="1:24">
      <c r="A13" s="237" t="s">
        <v>20</v>
      </c>
      <c r="B13" s="250" t="s">
        <v>21</v>
      </c>
      <c r="C13" s="250"/>
      <c r="D13" s="250"/>
      <c r="E13" s="237" t="s">
        <v>22</v>
      </c>
      <c r="F13" s="237"/>
      <c r="G13" s="242" t="s">
        <v>18</v>
      </c>
      <c r="H13" s="242"/>
      <c r="I13" s="242"/>
      <c r="J13" s="242"/>
      <c r="K13" s="242"/>
      <c r="L13" s="242"/>
      <c r="M13" s="242"/>
      <c r="N13" s="237" t="s">
        <v>23</v>
      </c>
      <c r="O13" s="237"/>
      <c r="P13" s="237"/>
      <c r="Q13" s="237"/>
      <c r="R13" s="237"/>
      <c r="S13" s="237"/>
      <c r="T13" s="237"/>
      <c r="U13" s="237"/>
      <c r="V13" s="237"/>
      <c r="W13" s="242" t="s">
        <v>18</v>
      </c>
      <c r="X13" s="242"/>
    </row>
    <row r="14" s="232" customFormat="1" ht="17.4" spans="1:254">
      <c r="A14" s="251" t="s">
        <v>15</v>
      </c>
      <c r="B14" s="245" t="s">
        <v>19</v>
      </c>
      <c r="C14" s="245"/>
      <c r="D14" s="245"/>
      <c r="E14" s="252"/>
      <c r="F14" s="252"/>
      <c r="G14" s="253"/>
      <c r="H14" s="253"/>
      <c r="I14" s="253"/>
      <c r="J14" s="253"/>
      <c r="K14" s="253"/>
      <c r="L14" s="253"/>
      <c r="M14" s="253"/>
      <c r="N14" s="257" t="s">
        <v>15</v>
      </c>
      <c r="O14" s="257" t="s">
        <v>15</v>
      </c>
      <c r="P14" s="257" t="s">
        <v>15</v>
      </c>
      <c r="Q14" s="257" t="s">
        <v>15</v>
      </c>
      <c r="R14" s="257" t="s">
        <v>15</v>
      </c>
      <c r="T14" s="252"/>
      <c r="U14" s="252"/>
      <c r="V14" s="252"/>
      <c r="W14" s="245"/>
      <c r="X14" s="245"/>
      <c r="HT14" s="233"/>
      <c r="HU14" s="233"/>
      <c r="HV14" s="233"/>
      <c r="HW14" s="233"/>
      <c r="HX14" s="233"/>
      <c r="HY14" s="233"/>
      <c r="HZ14" s="233"/>
      <c r="IA14" s="233"/>
      <c r="IB14" s="233"/>
      <c r="IC14" s="233"/>
      <c r="ID14" s="233"/>
      <c r="IE14" s="233"/>
      <c r="IF14" s="233"/>
      <c r="IG14" s="233"/>
      <c r="IH14" s="233"/>
      <c r="II14" s="233"/>
      <c r="IJ14" s="233"/>
      <c r="IK14" s="233"/>
      <c r="IL14" s="233"/>
      <c r="IM14" s="233"/>
      <c r="IN14" s="233"/>
      <c r="IO14" s="233"/>
      <c r="IP14" s="233"/>
      <c r="IQ14" s="233"/>
      <c r="IR14" s="233"/>
      <c r="IS14" s="233"/>
      <c r="IT14" s="233"/>
    </row>
    <row r="15" s="233" customFormat="1" spans="1:227">
      <c r="A15" s="232"/>
      <c r="B15" s="232"/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  <c r="AE15" s="232"/>
      <c r="AF15" s="232"/>
      <c r="AG15" s="232"/>
      <c r="AH15" s="232"/>
      <c r="AI15" s="232"/>
      <c r="AJ15" s="232"/>
      <c r="AK15" s="232"/>
      <c r="AL15" s="232"/>
      <c r="AM15" s="232"/>
      <c r="AN15" s="232"/>
      <c r="AO15" s="232"/>
      <c r="AP15" s="232"/>
      <c r="AQ15" s="232"/>
      <c r="AR15" s="232"/>
      <c r="AS15" s="232"/>
      <c r="AT15" s="232"/>
      <c r="AU15" s="232"/>
      <c r="AV15" s="232"/>
      <c r="AW15" s="232"/>
      <c r="AX15" s="232"/>
      <c r="AY15" s="232"/>
      <c r="AZ15" s="232"/>
      <c r="BA15" s="232"/>
      <c r="BB15" s="232"/>
      <c r="BC15" s="232"/>
      <c r="BD15" s="232"/>
      <c r="BE15" s="232"/>
      <c r="BF15" s="232"/>
      <c r="BG15" s="232"/>
      <c r="BH15" s="232"/>
      <c r="BI15" s="232"/>
      <c r="BJ15" s="232"/>
      <c r="BK15" s="232"/>
      <c r="BL15" s="232"/>
      <c r="BM15" s="232"/>
      <c r="BN15" s="232"/>
      <c r="BO15" s="232"/>
      <c r="BP15" s="232"/>
      <c r="BQ15" s="232"/>
      <c r="BR15" s="232"/>
      <c r="BS15" s="232"/>
      <c r="BT15" s="232"/>
      <c r="BU15" s="232"/>
      <c r="BV15" s="232"/>
      <c r="BW15" s="232"/>
      <c r="BX15" s="232"/>
      <c r="BY15" s="232"/>
      <c r="BZ15" s="232"/>
      <c r="CA15" s="232"/>
      <c r="CB15" s="232"/>
      <c r="CC15" s="232"/>
      <c r="CD15" s="232"/>
      <c r="CE15" s="232"/>
      <c r="CF15" s="232"/>
      <c r="CG15" s="232"/>
      <c r="CH15" s="232"/>
      <c r="CI15" s="232"/>
      <c r="CJ15" s="232"/>
      <c r="CK15" s="232"/>
      <c r="CL15" s="232"/>
      <c r="CM15" s="232"/>
      <c r="CN15" s="232"/>
      <c r="CO15" s="232"/>
      <c r="CP15" s="232"/>
      <c r="CQ15" s="232"/>
      <c r="CR15" s="232"/>
      <c r="CS15" s="232"/>
      <c r="CT15" s="232"/>
      <c r="CU15" s="232"/>
      <c r="CV15" s="232"/>
      <c r="CW15" s="232"/>
      <c r="CX15" s="232"/>
      <c r="CY15" s="232"/>
      <c r="CZ15" s="232"/>
      <c r="DA15" s="232"/>
      <c r="DB15" s="232"/>
      <c r="DC15" s="232"/>
      <c r="DD15" s="232"/>
      <c r="DE15" s="232"/>
      <c r="DF15" s="232"/>
      <c r="DG15" s="232"/>
      <c r="DH15" s="232"/>
      <c r="DI15" s="232"/>
      <c r="DJ15" s="232"/>
      <c r="DK15" s="232"/>
      <c r="DL15" s="232"/>
      <c r="DM15" s="232"/>
      <c r="DN15" s="232"/>
      <c r="DO15" s="232"/>
      <c r="DP15" s="232"/>
      <c r="DQ15" s="232"/>
      <c r="DR15" s="232"/>
      <c r="DS15" s="232"/>
      <c r="DT15" s="232"/>
      <c r="DU15" s="232"/>
      <c r="DV15" s="232"/>
      <c r="DW15" s="232"/>
      <c r="DX15" s="232"/>
      <c r="DY15" s="232"/>
      <c r="DZ15" s="232"/>
      <c r="EA15" s="232"/>
      <c r="EB15" s="232"/>
      <c r="EC15" s="232"/>
      <c r="ED15" s="232"/>
      <c r="EE15" s="232"/>
      <c r="EF15" s="232"/>
      <c r="EG15" s="232"/>
      <c r="EH15" s="232"/>
      <c r="EI15" s="232"/>
      <c r="EJ15" s="232"/>
      <c r="EK15" s="232"/>
      <c r="EL15" s="232"/>
      <c r="EM15" s="232"/>
      <c r="EN15" s="232"/>
      <c r="EO15" s="232"/>
      <c r="EP15" s="232"/>
      <c r="EQ15" s="232"/>
      <c r="ER15" s="232"/>
      <c r="ES15" s="232"/>
      <c r="ET15" s="232"/>
      <c r="EU15" s="232"/>
      <c r="EV15" s="232"/>
      <c r="EW15" s="232"/>
      <c r="EX15" s="232"/>
      <c r="EY15" s="232"/>
      <c r="EZ15" s="232"/>
      <c r="FA15" s="232"/>
      <c r="FB15" s="232"/>
      <c r="FC15" s="232"/>
      <c r="FD15" s="232"/>
      <c r="FE15" s="232"/>
      <c r="FF15" s="232"/>
      <c r="FG15" s="232"/>
      <c r="FH15" s="232"/>
      <c r="FI15" s="232"/>
      <c r="FJ15" s="232"/>
      <c r="FK15" s="232"/>
      <c r="FL15" s="232"/>
      <c r="FM15" s="232"/>
      <c r="FN15" s="232"/>
      <c r="FO15" s="232"/>
      <c r="FP15" s="232"/>
      <c r="FQ15" s="232"/>
      <c r="FR15" s="232"/>
      <c r="FS15" s="232"/>
      <c r="FT15" s="232"/>
      <c r="FU15" s="232"/>
      <c r="FV15" s="232"/>
      <c r="FW15" s="232"/>
      <c r="FX15" s="232"/>
      <c r="FY15" s="232"/>
      <c r="FZ15" s="232"/>
      <c r="GA15" s="232"/>
      <c r="GB15" s="232"/>
      <c r="GC15" s="232"/>
      <c r="GD15" s="232"/>
      <c r="GE15" s="232"/>
      <c r="GF15" s="232"/>
      <c r="GG15" s="232"/>
      <c r="GH15" s="232"/>
      <c r="GI15" s="232"/>
      <c r="GJ15" s="232"/>
      <c r="GK15" s="232"/>
      <c r="GL15" s="232"/>
      <c r="GM15" s="232"/>
      <c r="GN15" s="232"/>
      <c r="GO15" s="232"/>
      <c r="GP15" s="232"/>
      <c r="GQ15" s="232"/>
      <c r="GR15" s="232"/>
      <c r="GS15" s="232"/>
      <c r="GT15" s="232"/>
      <c r="GU15" s="232"/>
      <c r="GV15" s="232"/>
      <c r="GW15" s="232"/>
      <c r="GX15" s="232"/>
      <c r="GY15" s="232"/>
      <c r="GZ15" s="232"/>
      <c r="HA15" s="232"/>
      <c r="HB15" s="232"/>
      <c r="HC15" s="232"/>
      <c r="HD15" s="232"/>
      <c r="HE15" s="232"/>
      <c r="HF15" s="232"/>
      <c r="HG15" s="232"/>
      <c r="HH15" s="232"/>
      <c r="HI15" s="232"/>
      <c r="HJ15" s="232"/>
      <c r="HK15" s="232"/>
      <c r="HL15" s="232"/>
      <c r="HM15" s="232"/>
      <c r="HN15" s="232"/>
      <c r="HO15" s="232"/>
      <c r="HP15" s="232"/>
      <c r="HQ15" s="232"/>
      <c r="HR15" s="232"/>
      <c r="HS15" s="232"/>
    </row>
    <row r="16" s="233" customFormat="1" spans="1:227">
      <c r="A16" s="232"/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2"/>
      <c r="AH16" s="232"/>
      <c r="AI16" s="232"/>
      <c r="AJ16" s="232"/>
      <c r="AK16" s="232"/>
      <c r="AL16" s="232"/>
      <c r="AM16" s="232"/>
      <c r="AN16" s="232"/>
      <c r="AO16" s="232"/>
      <c r="AP16" s="232"/>
      <c r="AQ16" s="232"/>
      <c r="AR16" s="232"/>
      <c r="AS16" s="232"/>
      <c r="AT16" s="232"/>
      <c r="AU16" s="232"/>
      <c r="AV16" s="232"/>
      <c r="AW16" s="232"/>
      <c r="AX16" s="232"/>
      <c r="AY16" s="232"/>
      <c r="AZ16" s="232"/>
      <c r="BA16" s="232"/>
      <c r="BB16" s="232"/>
      <c r="BC16" s="232"/>
      <c r="BD16" s="232"/>
      <c r="BE16" s="232"/>
      <c r="BF16" s="232"/>
      <c r="BG16" s="232"/>
      <c r="BH16" s="232"/>
      <c r="BI16" s="232"/>
      <c r="BJ16" s="232"/>
      <c r="BK16" s="232"/>
      <c r="BL16" s="232"/>
      <c r="BM16" s="232"/>
      <c r="BN16" s="232"/>
      <c r="BO16" s="232"/>
      <c r="BP16" s="232"/>
      <c r="BQ16" s="232"/>
      <c r="BR16" s="232"/>
      <c r="BS16" s="232"/>
      <c r="BT16" s="232"/>
      <c r="BU16" s="232"/>
      <c r="BV16" s="232"/>
      <c r="BW16" s="232"/>
      <c r="BX16" s="232"/>
      <c r="BY16" s="232"/>
      <c r="BZ16" s="232"/>
      <c r="CA16" s="232"/>
      <c r="CB16" s="232"/>
      <c r="CC16" s="232"/>
      <c r="CD16" s="232"/>
      <c r="CE16" s="232"/>
      <c r="CF16" s="232"/>
      <c r="CG16" s="232"/>
      <c r="CH16" s="232"/>
      <c r="CI16" s="232"/>
      <c r="CJ16" s="232"/>
      <c r="CK16" s="232"/>
      <c r="CL16" s="232"/>
      <c r="CM16" s="232"/>
      <c r="CN16" s="232"/>
      <c r="CO16" s="232"/>
      <c r="CP16" s="232"/>
      <c r="CQ16" s="232"/>
      <c r="CR16" s="232"/>
      <c r="CS16" s="232"/>
      <c r="CT16" s="232"/>
      <c r="CU16" s="232"/>
      <c r="CV16" s="232"/>
      <c r="CW16" s="232"/>
      <c r="CX16" s="232"/>
      <c r="CY16" s="232"/>
      <c r="CZ16" s="232"/>
      <c r="DA16" s="232"/>
      <c r="DB16" s="232"/>
      <c r="DC16" s="232"/>
      <c r="DD16" s="232"/>
      <c r="DE16" s="232"/>
      <c r="DF16" s="232"/>
      <c r="DG16" s="232"/>
      <c r="DH16" s="232"/>
      <c r="DI16" s="232"/>
      <c r="DJ16" s="232"/>
      <c r="DK16" s="232"/>
      <c r="DL16" s="232"/>
      <c r="DM16" s="232"/>
      <c r="DN16" s="232"/>
      <c r="DO16" s="232"/>
      <c r="DP16" s="232"/>
      <c r="DQ16" s="232"/>
      <c r="DR16" s="232"/>
      <c r="DS16" s="232"/>
      <c r="DT16" s="232"/>
      <c r="DU16" s="232"/>
      <c r="DV16" s="232"/>
      <c r="DW16" s="232"/>
      <c r="DX16" s="232"/>
      <c r="DY16" s="232"/>
      <c r="DZ16" s="232"/>
      <c r="EA16" s="232"/>
      <c r="EB16" s="232"/>
      <c r="EC16" s="232"/>
      <c r="ED16" s="232"/>
      <c r="EE16" s="232"/>
      <c r="EF16" s="232"/>
      <c r="EG16" s="232"/>
      <c r="EH16" s="232"/>
      <c r="EI16" s="232"/>
      <c r="EJ16" s="232"/>
      <c r="EK16" s="232"/>
      <c r="EL16" s="232"/>
      <c r="EM16" s="232"/>
      <c r="EN16" s="232"/>
      <c r="EO16" s="232"/>
      <c r="EP16" s="232"/>
      <c r="EQ16" s="232"/>
      <c r="ER16" s="232"/>
      <c r="ES16" s="232"/>
      <c r="ET16" s="232"/>
      <c r="EU16" s="232"/>
      <c r="EV16" s="232"/>
      <c r="EW16" s="232"/>
      <c r="EX16" s="232"/>
      <c r="EY16" s="232"/>
      <c r="EZ16" s="232"/>
      <c r="FA16" s="232"/>
      <c r="FB16" s="232"/>
      <c r="FC16" s="232"/>
      <c r="FD16" s="232"/>
      <c r="FE16" s="232"/>
      <c r="FF16" s="232"/>
      <c r="FG16" s="232"/>
      <c r="FH16" s="232"/>
      <c r="FI16" s="232"/>
      <c r="FJ16" s="232"/>
      <c r="FK16" s="232"/>
      <c r="FL16" s="232"/>
      <c r="FM16" s="232"/>
      <c r="FN16" s="232"/>
      <c r="FO16" s="232"/>
      <c r="FP16" s="232"/>
      <c r="FQ16" s="232"/>
      <c r="FR16" s="232"/>
      <c r="FS16" s="232"/>
      <c r="FT16" s="232"/>
      <c r="FU16" s="232"/>
      <c r="FV16" s="232"/>
      <c r="FW16" s="232"/>
      <c r="FX16" s="232"/>
      <c r="FY16" s="232"/>
      <c r="FZ16" s="232"/>
      <c r="GA16" s="232"/>
      <c r="GB16" s="232"/>
      <c r="GC16" s="232"/>
      <c r="GD16" s="232"/>
      <c r="GE16" s="232"/>
      <c r="GF16" s="232"/>
      <c r="GG16" s="232"/>
      <c r="GH16" s="232"/>
      <c r="GI16" s="232"/>
      <c r="GJ16" s="232"/>
      <c r="GK16" s="232"/>
      <c r="GL16" s="232"/>
      <c r="GM16" s="232"/>
      <c r="GN16" s="232"/>
      <c r="GO16" s="232"/>
      <c r="GP16" s="232"/>
      <c r="GQ16" s="232"/>
      <c r="GR16" s="232"/>
      <c r="GS16" s="232"/>
      <c r="GT16" s="232"/>
      <c r="GU16" s="232"/>
      <c r="GV16" s="232"/>
      <c r="GW16" s="232"/>
      <c r="GX16" s="232"/>
      <c r="GY16" s="232"/>
      <c r="GZ16" s="232"/>
      <c r="HA16" s="232"/>
      <c r="HB16" s="232"/>
      <c r="HC16" s="232"/>
      <c r="HD16" s="232"/>
      <c r="HE16" s="232"/>
      <c r="HF16" s="232"/>
      <c r="HG16" s="232"/>
      <c r="HH16" s="232"/>
      <c r="HI16" s="232"/>
      <c r="HJ16" s="232"/>
      <c r="HK16" s="232"/>
      <c r="HL16" s="232"/>
      <c r="HM16" s="232"/>
      <c r="HN16" s="232"/>
      <c r="HO16" s="232"/>
      <c r="HP16" s="232"/>
      <c r="HQ16" s="232"/>
      <c r="HR16" s="232"/>
      <c r="HS16" s="232"/>
    </row>
    <row r="17" s="233" customFormat="1" spans="1:227">
      <c r="A17" s="232"/>
      <c r="B17" s="232"/>
      <c r="C17" s="232"/>
      <c r="D17" s="254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  <c r="AF17" s="232"/>
      <c r="AG17" s="232"/>
      <c r="AH17" s="232"/>
      <c r="AI17" s="232"/>
      <c r="AJ17" s="232"/>
      <c r="AK17" s="232"/>
      <c r="AL17" s="232"/>
      <c r="AM17" s="232"/>
      <c r="AN17" s="232"/>
      <c r="AO17" s="232"/>
      <c r="AP17" s="232"/>
      <c r="AQ17" s="232"/>
      <c r="AR17" s="232"/>
      <c r="AS17" s="232"/>
      <c r="AT17" s="232"/>
      <c r="AU17" s="232"/>
      <c r="AV17" s="232"/>
      <c r="AW17" s="232"/>
      <c r="AX17" s="232"/>
      <c r="AY17" s="232"/>
      <c r="AZ17" s="232"/>
      <c r="BA17" s="232"/>
      <c r="BB17" s="232"/>
      <c r="BC17" s="232"/>
      <c r="BD17" s="232"/>
      <c r="BE17" s="232"/>
      <c r="BF17" s="232"/>
      <c r="BG17" s="232"/>
      <c r="BH17" s="232"/>
      <c r="BI17" s="232"/>
      <c r="BJ17" s="232"/>
      <c r="BK17" s="232"/>
      <c r="BL17" s="232"/>
      <c r="BM17" s="232"/>
      <c r="BN17" s="232"/>
      <c r="BO17" s="232"/>
      <c r="BP17" s="232"/>
      <c r="BQ17" s="232"/>
      <c r="BR17" s="232"/>
      <c r="BS17" s="232"/>
      <c r="BT17" s="232"/>
      <c r="BU17" s="232"/>
      <c r="BV17" s="232"/>
      <c r="BW17" s="232"/>
      <c r="BX17" s="232"/>
      <c r="BY17" s="232"/>
      <c r="BZ17" s="232"/>
      <c r="CA17" s="232"/>
      <c r="CB17" s="232"/>
      <c r="CC17" s="232"/>
      <c r="CD17" s="232"/>
      <c r="CE17" s="232"/>
      <c r="CF17" s="232"/>
      <c r="CG17" s="232"/>
      <c r="CH17" s="232"/>
      <c r="CI17" s="232"/>
      <c r="CJ17" s="232"/>
      <c r="CK17" s="232"/>
      <c r="CL17" s="232"/>
      <c r="CM17" s="232"/>
      <c r="CN17" s="232"/>
      <c r="CO17" s="232"/>
      <c r="CP17" s="232"/>
      <c r="CQ17" s="232"/>
      <c r="CR17" s="232"/>
      <c r="CS17" s="232"/>
      <c r="CT17" s="232"/>
      <c r="CU17" s="232"/>
      <c r="CV17" s="232"/>
      <c r="CW17" s="232"/>
      <c r="CX17" s="232"/>
      <c r="CY17" s="232"/>
      <c r="CZ17" s="232"/>
      <c r="DA17" s="232"/>
      <c r="DB17" s="232"/>
      <c r="DC17" s="232"/>
      <c r="DD17" s="232"/>
      <c r="DE17" s="232"/>
      <c r="DF17" s="232"/>
      <c r="DG17" s="232"/>
      <c r="DH17" s="232"/>
      <c r="DI17" s="232"/>
      <c r="DJ17" s="232"/>
      <c r="DK17" s="232"/>
      <c r="DL17" s="232"/>
      <c r="DM17" s="232"/>
      <c r="DN17" s="232"/>
      <c r="DO17" s="232"/>
      <c r="DP17" s="232"/>
      <c r="DQ17" s="232"/>
      <c r="DR17" s="232"/>
      <c r="DS17" s="232"/>
      <c r="DT17" s="232"/>
      <c r="DU17" s="232"/>
      <c r="DV17" s="232"/>
      <c r="DW17" s="232"/>
      <c r="DX17" s="232"/>
      <c r="DY17" s="232"/>
      <c r="DZ17" s="232"/>
      <c r="EA17" s="232"/>
      <c r="EB17" s="232"/>
      <c r="EC17" s="232"/>
      <c r="ED17" s="232"/>
      <c r="EE17" s="232"/>
      <c r="EF17" s="232"/>
      <c r="EG17" s="232"/>
      <c r="EH17" s="232"/>
      <c r="EI17" s="232"/>
      <c r="EJ17" s="232"/>
      <c r="EK17" s="232"/>
      <c r="EL17" s="232"/>
      <c r="EM17" s="232"/>
      <c r="EN17" s="232"/>
      <c r="EO17" s="232"/>
      <c r="EP17" s="232"/>
      <c r="EQ17" s="232"/>
      <c r="ER17" s="232"/>
      <c r="ES17" s="232"/>
      <c r="ET17" s="232"/>
      <c r="EU17" s="232"/>
      <c r="EV17" s="232"/>
      <c r="EW17" s="232"/>
      <c r="EX17" s="232"/>
      <c r="EY17" s="232"/>
      <c r="EZ17" s="232"/>
      <c r="FA17" s="232"/>
      <c r="FB17" s="232"/>
      <c r="FC17" s="232"/>
      <c r="FD17" s="232"/>
      <c r="FE17" s="232"/>
      <c r="FF17" s="232"/>
      <c r="FG17" s="232"/>
      <c r="FH17" s="232"/>
      <c r="FI17" s="232"/>
      <c r="FJ17" s="232"/>
      <c r="FK17" s="232"/>
      <c r="FL17" s="232"/>
      <c r="FM17" s="232"/>
      <c r="FN17" s="232"/>
      <c r="FO17" s="232"/>
      <c r="FP17" s="232"/>
      <c r="FQ17" s="232"/>
      <c r="FR17" s="232"/>
      <c r="FS17" s="232"/>
      <c r="FT17" s="232"/>
      <c r="FU17" s="232"/>
      <c r="FV17" s="232"/>
      <c r="FW17" s="232"/>
      <c r="FX17" s="232"/>
      <c r="FY17" s="232"/>
      <c r="FZ17" s="232"/>
      <c r="GA17" s="232"/>
      <c r="GB17" s="232"/>
      <c r="GC17" s="232"/>
      <c r="GD17" s="232"/>
      <c r="GE17" s="232"/>
      <c r="GF17" s="232"/>
      <c r="GG17" s="232"/>
      <c r="GH17" s="232"/>
      <c r="GI17" s="232"/>
      <c r="GJ17" s="232"/>
      <c r="GK17" s="232"/>
      <c r="GL17" s="232"/>
      <c r="GM17" s="232"/>
      <c r="GN17" s="232"/>
      <c r="GO17" s="232"/>
      <c r="GP17" s="232"/>
      <c r="GQ17" s="232"/>
      <c r="GR17" s="232"/>
      <c r="GS17" s="232"/>
      <c r="GT17" s="232"/>
      <c r="GU17" s="232"/>
      <c r="GV17" s="232"/>
      <c r="GW17" s="232"/>
      <c r="GX17" s="232"/>
      <c r="GY17" s="232"/>
      <c r="GZ17" s="232"/>
      <c r="HA17" s="232"/>
      <c r="HB17" s="232"/>
      <c r="HC17" s="232"/>
      <c r="HD17" s="232"/>
      <c r="HE17" s="232"/>
      <c r="HF17" s="232"/>
      <c r="HG17" s="232"/>
      <c r="HH17" s="232"/>
      <c r="HI17" s="232"/>
      <c r="HJ17" s="232"/>
      <c r="HK17" s="232"/>
      <c r="HL17" s="232"/>
      <c r="HM17" s="232"/>
      <c r="HN17" s="232"/>
      <c r="HO17" s="232"/>
      <c r="HP17" s="232"/>
      <c r="HQ17" s="232"/>
      <c r="HR17" s="232"/>
      <c r="HS17" s="232"/>
    </row>
  </sheetData>
  <mergeCells count="49">
    <mergeCell ref="B1:W1"/>
    <mergeCell ref="A2:X2"/>
    <mergeCell ref="A3:C3"/>
    <mergeCell ref="D3:E3"/>
    <mergeCell ref="H3:L3"/>
    <mergeCell ref="M3:X3"/>
    <mergeCell ref="A4:C4"/>
    <mergeCell ref="D4:E4"/>
    <mergeCell ref="H4:L4"/>
    <mergeCell ref="M4:X4"/>
    <mergeCell ref="A5:C5"/>
    <mergeCell ref="D5:E5"/>
    <mergeCell ref="H5:L5"/>
    <mergeCell ref="M5:X5"/>
    <mergeCell ref="A6:C6"/>
    <mergeCell ref="D6:E6"/>
    <mergeCell ref="H6:L6"/>
    <mergeCell ref="M6:X6"/>
    <mergeCell ref="B7:D7"/>
    <mergeCell ref="E7:F7"/>
    <mergeCell ref="G7:N7"/>
    <mergeCell ref="O7:T7"/>
    <mergeCell ref="U7:X7"/>
    <mergeCell ref="A8:B8"/>
    <mergeCell ref="C8:D8"/>
    <mergeCell ref="E8:F8"/>
    <mergeCell ref="G8:N8"/>
    <mergeCell ref="O8:S8"/>
    <mergeCell ref="T8:X8"/>
    <mergeCell ref="B9:D9"/>
    <mergeCell ref="F9:O9"/>
    <mergeCell ref="P9:U9"/>
    <mergeCell ref="V9:X9"/>
    <mergeCell ref="B10:D10"/>
    <mergeCell ref="E10:F10"/>
    <mergeCell ref="G10:M10"/>
    <mergeCell ref="N10:V10"/>
    <mergeCell ref="W10:X10"/>
    <mergeCell ref="B11:D11"/>
    <mergeCell ref="G11:M11"/>
    <mergeCell ref="W11:X11"/>
    <mergeCell ref="B13:D13"/>
    <mergeCell ref="E13:F13"/>
    <mergeCell ref="G13:M13"/>
    <mergeCell ref="N13:V13"/>
    <mergeCell ref="W13:X13"/>
    <mergeCell ref="B14:D14"/>
    <mergeCell ref="G14:M14"/>
    <mergeCell ref="W14:X14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zoomScale="85" zoomScaleNormal="85" workbookViewId="0">
      <pane ySplit="4" topLeftCell="A7" activePane="bottomLeft" state="frozenSplit"/>
      <selection/>
      <selection pane="bottomLeft" activeCell="I15" sqref="I15"/>
    </sheetView>
  </sheetViews>
  <sheetFormatPr defaultColWidth="8.7962962962963" defaultRowHeight="15.6"/>
  <cols>
    <col min="1" max="1" width="4.72222222222222" style="200" customWidth="1"/>
    <col min="2" max="2" width="36.4722222222222" style="200" customWidth="1"/>
    <col min="3" max="5" width="12.9444444444444" style="200" customWidth="1"/>
    <col min="6" max="8" width="13.6203703703704" style="200" customWidth="1"/>
    <col min="9" max="9" width="10.7222222222222" style="200" customWidth="1"/>
    <col min="10" max="11" width="9" style="200"/>
    <col min="12" max="12" width="9.37962962962963" style="200"/>
    <col min="13" max="34" width="9" style="200"/>
    <col min="35" max="16384" width="8.7962962962963" style="200"/>
  </cols>
  <sheetData>
    <row r="1" s="200" customFormat="1" ht="42" customHeight="1" spans="1:9">
      <c r="A1" s="201" t="s">
        <v>24</v>
      </c>
      <c r="B1" s="201"/>
      <c r="C1" s="201"/>
      <c r="D1" s="201"/>
      <c r="E1" s="201"/>
      <c r="F1" s="201"/>
      <c r="G1" s="201"/>
      <c r="H1" s="201"/>
      <c r="I1" s="201"/>
    </row>
    <row r="2" s="200" customFormat="1" ht="23" customHeight="1" spans="1:9">
      <c r="A2" s="202" t="s">
        <v>25</v>
      </c>
      <c r="B2" s="202"/>
      <c r="C2" s="202"/>
      <c r="D2" s="202"/>
      <c r="E2" s="202"/>
      <c r="F2" s="202"/>
      <c r="G2" s="202"/>
      <c r="H2" s="202"/>
      <c r="I2" s="202"/>
    </row>
    <row r="3" s="200" customFormat="1" ht="28" customHeight="1" spans="1:9">
      <c r="A3" s="203" t="s">
        <v>26</v>
      </c>
      <c r="B3" s="203" t="s">
        <v>27</v>
      </c>
      <c r="C3" s="203" t="s">
        <v>28</v>
      </c>
      <c r="D3" s="203" t="s">
        <v>29</v>
      </c>
      <c r="E3" s="203" t="s">
        <v>30</v>
      </c>
      <c r="F3" s="203" t="s">
        <v>31</v>
      </c>
      <c r="G3" s="203"/>
      <c r="H3" s="203"/>
      <c r="I3" s="203" t="s">
        <v>32</v>
      </c>
    </row>
    <row r="4" s="200" customFormat="1" ht="28" customHeight="1" spans="1:9">
      <c r="A4" s="203"/>
      <c r="B4" s="203"/>
      <c r="C4" s="203"/>
      <c r="D4" s="203"/>
      <c r="E4" s="203"/>
      <c r="F4" s="204" t="s">
        <v>33</v>
      </c>
      <c r="G4" s="204" t="s">
        <v>34</v>
      </c>
      <c r="H4" s="204" t="s">
        <v>35</v>
      </c>
      <c r="I4" s="203"/>
    </row>
    <row r="5" s="200" customFormat="1" ht="30" customHeight="1" spans="1:9">
      <c r="A5" s="205">
        <v>1</v>
      </c>
      <c r="B5" s="206" t="s">
        <v>36</v>
      </c>
      <c r="C5" s="207">
        <f>'3、结算审核清单表'!F6</f>
        <v>67957.39</v>
      </c>
      <c r="D5" s="207"/>
      <c r="E5" s="207">
        <f>'3、结算审核清单表'!K6</f>
        <v>73372.2401533387</v>
      </c>
      <c r="F5" s="207">
        <f>'3、结算审核清单表'!P6</f>
        <v>63373.1995</v>
      </c>
      <c r="G5" s="207"/>
      <c r="H5" s="207">
        <f>F5-E5</f>
        <v>-9999.04065333868</v>
      </c>
      <c r="I5" s="227"/>
    </row>
    <row r="6" s="200" customFormat="1" ht="30" customHeight="1" spans="1:9">
      <c r="A6" s="205">
        <v>2</v>
      </c>
      <c r="B6" s="206" t="s">
        <v>37</v>
      </c>
      <c r="C6" s="207">
        <f>'3、结算审核清单表'!F37</f>
        <v>61000</v>
      </c>
      <c r="D6" s="207"/>
      <c r="E6" s="207">
        <f>'3、结算审核清单表'!K37</f>
        <v>30000</v>
      </c>
      <c r="F6" s="207">
        <f>'3、结算审核清单表'!P37</f>
        <v>30000</v>
      </c>
      <c r="G6" s="207"/>
      <c r="H6" s="207">
        <f>F6-E6</f>
        <v>0</v>
      </c>
      <c r="I6" s="227"/>
    </row>
    <row r="7" s="200" customFormat="1" ht="30" customHeight="1" spans="1:9">
      <c r="A7" s="205">
        <v>3</v>
      </c>
      <c r="B7" s="208" t="s">
        <v>38</v>
      </c>
      <c r="C7" s="207">
        <f>'3、结算审核清单表'!F50</f>
        <v>0</v>
      </c>
      <c r="D7" s="207"/>
      <c r="E7" s="207">
        <f>'3、结算审核清单表'!K50</f>
        <v>22940</v>
      </c>
      <c r="F7" s="207">
        <f>'3、结算审核清单表'!P50</f>
        <v>22940</v>
      </c>
      <c r="G7" s="207"/>
      <c r="H7" s="207">
        <f>F7-E7</f>
        <v>0</v>
      </c>
      <c r="I7" s="227"/>
    </row>
    <row r="8" s="200" customFormat="1" ht="30" customHeight="1" spans="1:9">
      <c r="A8" s="205"/>
      <c r="B8" s="206" t="s">
        <v>39</v>
      </c>
      <c r="C8" s="209"/>
      <c r="D8" s="209"/>
      <c r="E8" s="209"/>
      <c r="F8" s="207">
        <f>-(F5+F6+F7)*0.04/100</f>
        <v>-46.5252798</v>
      </c>
      <c r="G8" s="209"/>
      <c r="H8" s="207">
        <f>F8-E8</f>
        <v>-46.5252798</v>
      </c>
      <c r="I8" s="227"/>
    </row>
    <row r="9" s="200" customFormat="1" ht="30" customHeight="1" spans="1:9">
      <c r="A9" s="210" t="s">
        <v>40</v>
      </c>
      <c r="B9" s="211"/>
      <c r="C9" s="212">
        <f>C5+C6+C7</f>
        <v>128957.39</v>
      </c>
      <c r="D9" s="212">
        <v>128900</v>
      </c>
      <c r="E9" s="212">
        <f>(E5+E6+E7)*(1-E8)</f>
        <v>126312.240153339</v>
      </c>
      <c r="F9" s="212">
        <f>F5+F6+F7+F8</f>
        <v>116266.6742202</v>
      </c>
      <c r="G9" s="212"/>
      <c r="H9" s="213"/>
      <c r="I9" s="228"/>
    </row>
    <row r="10" s="200" customFormat="1" ht="30" customHeight="1" spans="1:9">
      <c r="A10" s="214" t="s">
        <v>41</v>
      </c>
      <c r="B10" s="215"/>
      <c r="C10" s="216"/>
      <c r="D10" s="216"/>
      <c r="E10" s="216"/>
      <c r="F10" s="217">
        <v>105607</v>
      </c>
      <c r="G10" s="216"/>
      <c r="H10" s="218"/>
      <c r="I10" s="229"/>
    </row>
    <row r="11" s="200" customFormat="1" ht="30" customHeight="1" spans="1:9">
      <c r="A11" s="219" t="s">
        <v>42</v>
      </c>
      <c r="B11" s="220"/>
      <c r="C11" s="221"/>
      <c r="D11" s="221"/>
      <c r="E11" s="221"/>
      <c r="F11" s="207">
        <f>-(F9/1.11-F10/1.11)*2%</f>
        <v>-192.066202165766</v>
      </c>
      <c r="G11" s="222"/>
      <c r="H11" s="218">
        <f>F11-E11</f>
        <v>-192.066202165766</v>
      </c>
      <c r="I11" s="230"/>
    </row>
    <row r="12" s="200" customFormat="1" ht="30" customHeight="1" spans="1:9">
      <c r="A12" s="223" t="s">
        <v>43</v>
      </c>
      <c r="B12" s="223"/>
      <c r="C12" s="224"/>
      <c r="D12" s="224"/>
      <c r="E12" s="224"/>
      <c r="F12" s="225">
        <f>F9+F11</f>
        <v>116074.608018034</v>
      </c>
      <c r="G12" s="226">
        <f>F12-D9</f>
        <v>-12825.3919819658</v>
      </c>
      <c r="H12" s="226">
        <f>F12-E9</f>
        <v>-10237.6321353044</v>
      </c>
      <c r="I12" s="231"/>
    </row>
  </sheetData>
  <mergeCells count="13">
    <mergeCell ref="A1:I1"/>
    <mergeCell ref="A2:I2"/>
    <mergeCell ref="F3:H3"/>
    <mergeCell ref="A9:B9"/>
    <mergeCell ref="A10:B10"/>
    <mergeCell ref="A11:B11"/>
    <mergeCell ref="A12:B12"/>
    <mergeCell ref="A3:A4"/>
    <mergeCell ref="B3:B4"/>
    <mergeCell ref="C3:C4"/>
    <mergeCell ref="D3:D4"/>
    <mergeCell ref="E3:E4"/>
    <mergeCell ref="I3:I4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7"/>
  <sheetViews>
    <sheetView zoomScale="130" zoomScaleNormal="130" zoomScaleSheetLayoutView="130" workbookViewId="0">
      <pane ySplit="5" topLeftCell="A18" activePane="bottomLeft" state="frozenSplit"/>
      <selection/>
      <selection pane="bottomLeft" activeCell="S31" sqref="S31"/>
    </sheetView>
  </sheetViews>
  <sheetFormatPr defaultColWidth="9" defaultRowHeight="14.4"/>
  <cols>
    <col min="1" max="1" width="4.35185185185185" style="66" customWidth="1"/>
    <col min="2" max="2" width="29.2222222222222" style="67" customWidth="1"/>
    <col min="3" max="3" width="3.84259259259259" style="66" customWidth="1"/>
    <col min="4" max="4" width="6.56481481481481" style="68" customWidth="1"/>
    <col min="5" max="5" width="8.37037037037037" style="69" customWidth="1"/>
    <col min="6" max="6" width="9.31481481481481" style="70" customWidth="1"/>
    <col min="7" max="7" width="7.26851851851852" style="70" customWidth="1"/>
    <col min="8" max="9" width="7.16666666666667" style="71" hidden="1" customWidth="1"/>
    <col min="10" max="10" width="7.25925925925926" style="70" customWidth="1"/>
    <col min="11" max="11" width="9.38888888888889" style="70" customWidth="1"/>
    <col min="12" max="12" width="7.34259259259259" style="70" customWidth="1"/>
    <col min="13" max="14" width="7.35185185185185" style="71" hidden="1" customWidth="1"/>
    <col min="15" max="15" width="7.00925925925926" style="70" customWidth="1"/>
    <col min="16" max="16" width="9.36111111111111" style="70" customWidth="1"/>
    <col min="17" max="17" width="9.74074074074074" style="70" customWidth="1"/>
    <col min="18" max="18" width="8.59259259259259" style="72" customWidth="1"/>
    <col min="19" max="19" width="8.4537037037037" customWidth="1"/>
    <col min="21" max="21" width="14.1111111111111"/>
  </cols>
  <sheetData>
    <row r="1" ht="28" customHeight="1" spans="1:19">
      <c r="A1" s="73" t="s">
        <v>44</v>
      </c>
      <c r="B1" s="74"/>
      <c r="C1" s="73"/>
      <c r="D1" s="75"/>
      <c r="E1" s="76"/>
      <c r="F1" s="77"/>
      <c r="G1" s="77"/>
      <c r="H1" s="78"/>
      <c r="I1" s="78"/>
      <c r="J1" s="77"/>
      <c r="K1" s="77"/>
      <c r="L1" s="77"/>
      <c r="M1" s="78"/>
      <c r="N1" s="78"/>
      <c r="O1" s="77"/>
      <c r="P1" s="77"/>
      <c r="Q1" s="77"/>
      <c r="R1" s="77"/>
      <c r="S1" s="73"/>
    </row>
    <row r="2" s="61" customFormat="1" ht="18" customHeight="1" spans="1:18">
      <c r="A2" s="61" t="s">
        <v>25</v>
      </c>
      <c r="B2" s="79"/>
      <c r="C2" s="80"/>
      <c r="D2" s="81"/>
      <c r="E2" s="82"/>
      <c r="F2" s="83"/>
      <c r="G2" s="83"/>
      <c r="H2" s="84"/>
      <c r="I2" s="84"/>
      <c r="J2" s="83"/>
      <c r="K2" s="83"/>
      <c r="L2" s="83"/>
      <c r="M2" s="84"/>
      <c r="N2" s="84"/>
      <c r="O2" s="83"/>
      <c r="P2" s="83"/>
      <c r="Q2" s="83"/>
      <c r="R2" s="173"/>
    </row>
    <row r="3" s="62" customFormat="1" ht="16" customHeight="1" spans="1:19">
      <c r="A3" s="85" t="s">
        <v>26</v>
      </c>
      <c r="B3" s="85" t="s">
        <v>45</v>
      </c>
      <c r="C3" s="86" t="s">
        <v>46</v>
      </c>
      <c r="D3" s="87" t="s">
        <v>47</v>
      </c>
      <c r="E3" s="88"/>
      <c r="F3" s="89"/>
      <c r="G3" s="90" t="s">
        <v>48</v>
      </c>
      <c r="H3" s="91"/>
      <c r="I3" s="91"/>
      <c r="J3" s="142"/>
      <c r="K3" s="143"/>
      <c r="L3" s="87" t="s">
        <v>49</v>
      </c>
      <c r="M3" s="144"/>
      <c r="N3" s="144"/>
      <c r="O3" s="145"/>
      <c r="P3" s="89"/>
      <c r="Q3" s="174" t="s">
        <v>50</v>
      </c>
      <c r="R3" s="175"/>
      <c r="S3" s="176" t="s">
        <v>51</v>
      </c>
    </row>
    <row r="4" s="62" customFormat="1" ht="23" customHeight="1" spans="1:19">
      <c r="A4" s="85"/>
      <c r="B4" s="85"/>
      <c r="C4" s="86"/>
      <c r="D4" s="92" t="s">
        <v>52</v>
      </c>
      <c r="E4" s="93" t="s">
        <v>53</v>
      </c>
      <c r="F4" s="94" t="s">
        <v>54</v>
      </c>
      <c r="G4" s="90" t="s">
        <v>52</v>
      </c>
      <c r="H4" s="91" t="s">
        <v>55</v>
      </c>
      <c r="I4" s="91" t="s">
        <v>56</v>
      </c>
      <c r="J4" s="142" t="s">
        <v>53</v>
      </c>
      <c r="K4" s="143" t="s">
        <v>54</v>
      </c>
      <c r="L4" s="92" t="s">
        <v>52</v>
      </c>
      <c r="M4" s="91" t="s">
        <v>55</v>
      </c>
      <c r="N4" s="91" t="s">
        <v>56</v>
      </c>
      <c r="O4" s="142" t="s">
        <v>53</v>
      </c>
      <c r="P4" s="94" t="s">
        <v>54</v>
      </c>
      <c r="Q4" s="177" t="s">
        <v>57</v>
      </c>
      <c r="R4" s="178" t="s">
        <v>58</v>
      </c>
      <c r="S4" s="176"/>
    </row>
    <row r="5" s="62" customFormat="1" ht="18" customHeight="1" spans="1:19">
      <c r="A5" s="95" t="s">
        <v>59</v>
      </c>
      <c r="B5" s="96"/>
      <c r="C5" s="97"/>
      <c r="D5" s="98"/>
      <c r="E5" s="99"/>
      <c r="F5" s="100">
        <f>F6+F37+F68</f>
        <v>128957.39</v>
      </c>
      <c r="G5" s="101"/>
      <c r="H5" s="102"/>
      <c r="I5" s="102"/>
      <c r="J5" s="146"/>
      <c r="K5" s="147">
        <f>K6+K37+K50</f>
        <v>126312.240153339</v>
      </c>
      <c r="L5" s="98"/>
      <c r="M5" s="102"/>
      <c r="N5" s="102"/>
      <c r="O5" s="146"/>
      <c r="P5" s="148">
        <f>P6+P37+P50</f>
        <v>116313.1995</v>
      </c>
      <c r="Q5" s="179">
        <f>P5-F5</f>
        <v>-12644.1905</v>
      </c>
      <c r="R5" s="180">
        <f>P5-K5</f>
        <v>-9999.04065333868</v>
      </c>
      <c r="S5" s="95"/>
    </row>
    <row r="6" s="62" customFormat="1" ht="18" customHeight="1" spans="1:19">
      <c r="A6" s="103" t="s">
        <v>60</v>
      </c>
      <c r="B6" s="104"/>
      <c r="C6" s="105"/>
      <c r="D6" s="106"/>
      <c r="E6" s="107"/>
      <c r="F6" s="108">
        <f>F7+F19+F32</f>
        <v>67957.39</v>
      </c>
      <c r="G6" s="109"/>
      <c r="H6" s="110"/>
      <c r="I6" s="110"/>
      <c r="J6" s="149"/>
      <c r="K6" s="150">
        <f>K7+K19+K32</f>
        <v>73372.2401533387</v>
      </c>
      <c r="L6" s="106"/>
      <c r="M6" s="110"/>
      <c r="N6" s="110"/>
      <c r="O6" s="149"/>
      <c r="P6" s="151">
        <f>P7+P19+P32</f>
        <v>63373.1995</v>
      </c>
      <c r="Q6" s="181"/>
      <c r="R6" s="182">
        <f t="shared" ref="R6:R38" si="0">P6-K6</f>
        <v>-9999.04065333868</v>
      </c>
      <c r="S6" s="103"/>
    </row>
    <row r="7" s="62" customFormat="1" ht="18" customHeight="1" spans="1:19">
      <c r="A7" s="111" t="s">
        <v>61</v>
      </c>
      <c r="B7" s="112" t="s">
        <v>62</v>
      </c>
      <c r="C7" s="113"/>
      <c r="D7" s="114"/>
      <c r="E7" s="115"/>
      <c r="F7" s="116"/>
      <c r="G7" s="117"/>
      <c r="H7" s="118"/>
      <c r="I7" s="152">
        <f>SUM(I8:I18)</f>
        <v>0</v>
      </c>
      <c r="J7" s="153"/>
      <c r="K7" s="154"/>
      <c r="L7" s="155"/>
      <c r="M7" s="118"/>
      <c r="N7" s="152">
        <f>SUM(N8:N18)</f>
        <v>0</v>
      </c>
      <c r="O7" s="153"/>
      <c r="P7" s="156">
        <v>0</v>
      </c>
      <c r="Q7" s="183"/>
      <c r="R7" s="184">
        <f t="shared" si="0"/>
        <v>0</v>
      </c>
      <c r="S7" s="111"/>
    </row>
    <row r="8" ht="18" customHeight="1" spans="1:19">
      <c r="A8" s="119">
        <v>1</v>
      </c>
      <c r="B8" s="120" t="s">
        <v>63</v>
      </c>
      <c r="C8" s="121" t="s">
        <v>64</v>
      </c>
      <c r="D8" s="122">
        <v>0</v>
      </c>
      <c r="E8" s="123">
        <v>15</v>
      </c>
      <c r="F8" s="124">
        <f>D8*E8</f>
        <v>0</v>
      </c>
      <c r="G8" s="125"/>
      <c r="H8" s="126"/>
      <c r="I8" s="126"/>
      <c r="J8" s="157"/>
      <c r="K8" s="158"/>
      <c r="L8" s="130"/>
      <c r="M8" s="126"/>
      <c r="N8" s="126"/>
      <c r="O8" s="157"/>
      <c r="P8" s="159"/>
      <c r="Q8" s="136"/>
      <c r="R8" s="185"/>
      <c r="S8" s="186"/>
    </row>
    <row r="9" ht="18" customHeight="1" spans="1:19">
      <c r="A9" s="119">
        <v>2</v>
      </c>
      <c r="B9" s="120" t="s">
        <v>65</v>
      </c>
      <c r="C9" s="121" t="s">
        <v>64</v>
      </c>
      <c r="D9" s="122">
        <v>0</v>
      </c>
      <c r="E9" s="123">
        <v>18</v>
      </c>
      <c r="F9" s="124">
        <f t="shared" ref="F9:F36" si="1">D9*E9</f>
        <v>0</v>
      </c>
      <c r="G9" s="125"/>
      <c r="H9" s="126"/>
      <c r="I9" s="126"/>
      <c r="J9" s="157"/>
      <c r="K9" s="158"/>
      <c r="L9" s="130"/>
      <c r="M9" s="126"/>
      <c r="N9" s="126"/>
      <c r="O9" s="157"/>
      <c r="P9" s="159"/>
      <c r="Q9" s="136"/>
      <c r="R9" s="185"/>
      <c r="S9" s="186"/>
    </row>
    <row r="10" ht="18" customHeight="1" spans="1:19">
      <c r="A10" s="119">
        <v>3</v>
      </c>
      <c r="B10" s="120" t="s">
        <v>66</v>
      </c>
      <c r="C10" s="121" t="s">
        <v>64</v>
      </c>
      <c r="D10" s="122">
        <v>0</v>
      </c>
      <c r="E10" s="123">
        <v>12</v>
      </c>
      <c r="F10" s="124">
        <f t="shared" si="1"/>
        <v>0</v>
      </c>
      <c r="G10" s="125"/>
      <c r="H10" s="126"/>
      <c r="I10" s="126"/>
      <c r="J10" s="157"/>
      <c r="K10" s="158"/>
      <c r="L10" s="130"/>
      <c r="M10" s="126"/>
      <c r="N10" s="126"/>
      <c r="O10" s="157"/>
      <c r="P10" s="159"/>
      <c r="Q10" s="136"/>
      <c r="R10" s="185"/>
      <c r="S10" s="186"/>
    </row>
    <row r="11" s="63" customFormat="1" ht="18" customHeight="1" spans="1:19">
      <c r="A11" s="127">
        <v>4</v>
      </c>
      <c r="B11" s="128" t="s">
        <v>67</v>
      </c>
      <c r="C11" s="129" t="s">
        <v>64</v>
      </c>
      <c r="D11" s="130">
        <v>0</v>
      </c>
      <c r="E11" s="123">
        <v>340</v>
      </c>
      <c r="F11" s="124">
        <f t="shared" si="1"/>
        <v>0</v>
      </c>
      <c r="G11" s="125"/>
      <c r="H11" s="126"/>
      <c r="I11" s="126"/>
      <c r="J11" s="157"/>
      <c r="K11" s="158"/>
      <c r="L11" s="130"/>
      <c r="M11" s="126"/>
      <c r="N11" s="126"/>
      <c r="O11" s="157"/>
      <c r="P11" s="159"/>
      <c r="Q11" s="136"/>
      <c r="R11" s="185"/>
      <c r="S11" s="187"/>
    </row>
    <row r="12" s="63" customFormat="1" ht="18" customHeight="1" spans="1:19">
      <c r="A12" s="127">
        <v>5</v>
      </c>
      <c r="B12" s="128" t="s">
        <v>68</v>
      </c>
      <c r="C12" s="129" t="s">
        <v>64</v>
      </c>
      <c r="D12" s="130">
        <v>0</v>
      </c>
      <c r="E12" s="123">
        <v>360</v>
      </c>
      <c r="F12" s="124">
        <f t="shared" si="1"/>
        <v>0</v>
      </c>
      <c r="G12" s="125"/>
      <c r="H12" s="126"/>
      <c r="I12" s="126"/>
      <c r="J12" s="157"/>
      <c r="K12" s="158"/>
      <c r="L12" s="130"/>
      <c r="M12" s="126"/>
      <c r="N12" s="126"/>
      <c r="O12" s="157"/>
      <c r="P12" s="159"/>
      <c r="Q12" s="136"/>
      <c r="R12" s="185"/>
      <c r="S12" s="187"/>
    </row>
    <row r="13" ht="18" customHeight="1" spans="1:19">
      <c r="A13" s="119">
        <v>6</v>
      </c>
      <c r="B13" s="120" t="s">
        <v>69</v>
      </c>
      <c r="C13" s="121" t="s">
        <v>64</v>
      </c>
      <c r="D13" s="122">
        <v>0</v>
      </c>
      <c r="E13" s="123">
        <v>420</v>
      </c>
      <c r="F13" s="124">
        <f t="shared" si="1"/>
        <v>0</v>
      </c>
      <c r="G13" s="125"/>
      <c r="H13" s="126"/>
      <c r="I13" s="126"/>
      <c r="J13" s="157"/>
      <c r="K13" s="158"/>
      <c r="L13" s="130"/>
      <c r="M13" s="126"/>
      <c r="N13" s="126"/>
      <c r="O13" s="157"/>
      <c r="P13" s="159"/>
      <c r="Q13" s="136"/>
      <c r="R13" s="185"/>
      <c r="S13" s="186"/>
    </row>
    <row r="14" ht="18" customHeight="1" spans="1:19">
      <c r="A14" s="119">
        <v>7</v>
      </c>
      <c r="B14" s="120" t="s">
        <v>70</v>
      </c>
      <c r="C14" s="121" t="s">
        <v>71</v>
      </c>
      <c r="D14" s="122">
        <v>0</v>
      </c>
      <c r="E14" s="123">
        <v>68</v>
      </c>
      <c r="F14" s="124">
        <f t="shared" si="1"/>
        <v>0</v>
      </c>
      <c r="G14" s="125"/>
      <c r="H14" s="126"/>
      <c r="I14" s="126"/>
      <c r="J14" s="157"/>
      <c r="K14" s="158"/>
      <c r="L14" s="130"/>
      <c r="M14" s="126"/>
      <c r="N14" s="126"/>
      <c r="O14" s="157"/>
      <c r="P14" s="159"/>
      <c r="Q14" s="136"/>
      <c r="R14" s="185"/>
      <c r="S14" s="186"/>
    </row>
    <row r="15" ht="18" customHeight="1" spans="1:19">
      <c r="A15" s="119">
        <v>7</v>
      </c>
      <c r="B15" s="120" t="s">
        <v>72</v>
      </c>
      <c r="C15" s="121" t="s">
        <v>73</v>
      </c>
      <c r="D15" s="122">
        <v>0</v>
      </c>
      <c r="E15" s="123">
        <v>4.5</v>
      </c>
      <c r="F15" s="124">
        <f t="shared" si="1"/>
        <v>0</v>
      </c>
      <c r="G15" s="125"/>
      <c r="H15" s="126"/>
      <c r="I15" s="126"/>
      <c r="J15" s="157"/>
      <c r="K15" s="158"/>
      <c r="L15" s="130"/>
      <c r="M15" s="126"/>
      <c r="N15" s="126"/>
      <c r="O15" s="157"/>
      <c r="P15" s="159"/>
      <c r="Q15" s="136"/>
      <c r="R15" s="185"/>
      <c r="S15" s="186"/>
    </row>
    <row r="16" ht="18" customHeight="1" spans="1:19">
      <c r="A16" s="119">
        <v>7</v>
      </c>
      <c r="B16" s="120" t="s">
        <v>74</v>
      </c>
      <c r="C16" s="121" t="s">
        <v>71</v>
      </c>
      <c r="D16" s="122">
        <v>0</v>
      </c>
      <c r="E16" s="123">
        <v>16.8</v>
      </c>
      <c r="F16" s="124">
        <f t="shared" si="1"/>
        <v>0</v>
      </c>
      <c r="G16" s="125"/>
      <c r="H16" s="126"/>
      <c r="I16" s="126"/>
      <c r="J16" s="157"/>
      <c r="K16" s="158"/>
      <c r="L16" s="130"/>
      <c r="M16" s="126"/>
      <c r="N16" s="126"/>
      <c r="O16" s="157"/>
      <c r="P16" s="159"/>
      <c r="Q16" s="136"/>
      <c r="R16" s="185"/>
      <c r="S16" s="186"/>
    </row>
    <row r="17" ht="18" customHeight="1" spans="1:19">
      <c r="A17" s="119">
        <v>7</v>
      </c>
      <c r="B17" s="120" t="s">
        <v>75</v>
      </c>
      <c r="C17" s="121" t="s">
        <v>71</v>
      </c>
      <c r="D17" s="122">
        <v>0</v>
      </c>
      <c r="E17" s="123">
        <v>68</v>
      </c>
      <c r="F17" s="124">
        <f t="shared" si="1"/>
        <v>0</v>
      </c>
      <c r="G17" s="125"/>
      <c r="H17" s="126"/>
      <c r="I17" s="126"/>
      <c r="J17" s="157"/>
      <c r="K17" s="158"/>
      <c r="L17" s="130"/>
      <c r="M17" s="126"/>
      <c r="N17" s="126"/>
      <c r="O17" s="157"/>
      <c r="P17" s="159"/>
      <c r="Q17" s="136"/>
      <c r="R17" s="185"/>
      <c r="S17" s="186"/>
    </row>
    <row r="18" s="64" customFormat="1" ht="18" customHeight="1" spans="1:19">
      <c r="A18" s="119">
        <v>7</v>
      </c>
      <c r="B18" s="120" t="s">
        <v>76</v>
      </c>
      <c r="C18" s="121" t="s">
        <v>77</v>
      </c>
      <c r="D18" s="122">
        <v>0</v>
      </c>
      <c r="E18" s="123">
        <v>120</v>
      </c>
      <c r="F18" s="124">
        <f t="shared" si="1"/>
        <v>0</v>
      </c>
      <c r="G18" s="125"/>
      <c r="H18" s="126"/>
      <c r="I18" s="126"/>
      <c r="J18" s="157"/>
      <c r="K18" s="158"/>
      <c r="L18" s="130"/>
      <c r="M18" s="126"/>
      <c r="N18" s="126"/>
      <c r="O18" s="157"/>
      <c r="P18" s="159"/>
      <c r="Q18" s="136"/>
      <c r="R18" s="185"/>
      <c r="S18" s="188"/>
    </row>
    <row r="19" ht="18" customHeight="1" spans="1:19">
      <c r="A19" s="111" t="s">
        <v>78</v>
      </c>
      <c r="B19" s="112" t="s">
        <v>79</v>
      </c>
      <c r="C19" s="113"/>
      <c r="D19" s="131"/>
      <c r="E19" s="132"/>
      <c r="F19" s="133">
        <v>67957.39</v>
      </c>
      <c r="G19" s="134"/>
      <c r="H19" s="135"/>
      <c r="I19" s="160"/>
      <c r="J19" s="161"/>
      <c r="K19" s="162">
        <f>SUM(K20:K31)</f>
        <v>73372.2401533387</v>
      </c>
      <c r="L19" s="163"/>
      <c r="M19" s="135"/>
      <c r="N19" s="160"/>
      <c r="O19" s="161"/>
      <c r="P19" s="164">
        <f>SUM(P20:P31)</f>
        <v>63373.1995</v>
      </c>
      <c r="Q19" s="189"/>
      <c r="R19" s="184">
        <f t="shared" si="0"/>
        <v>-9999.04065333868</v>
      </c>
      <c r="S19" s="190"/>
    </row>
    <row r="20" ht="18" customHeight="1" spans="1:21">
      <c r="A20" s="119">
        <v>1</v>
      </c>
      <c r="B20" s="120" t="s">
        <v>80</v>
      </c>
      <c r="C20" s="121" t="s">
        <v>64</v>
      </c>
      <c r="D20" s="122">
        <v>28.26</v>
      </c>
      <c r="E20" s="123">
        <v>11.6</v>
      </c>
      <c r="F20" s="124">
        <v>327.82</v>
      </c>
      <c r="G20" s="136">
        <f>H20+I20</f>
        <v>205.827783866667</v>
      </c>
      <c r="H20" s="126">
        <f>(10.7*9+11.5*9.8+104.18)*1.6/3-48.12</f>
        <v>118.909333333333</v>
      </c>
      <c r="I20" s="126">
        <f>(3.14*3.59*3.59+3.14*4.14*4.14+46.67)*2.2/3-16.45</f>
        <v>86.9184505333333</v>
      </c>
      <c r="J20" s="157">
        <f>E20</f>
        <v>11.6</v>
      </c>
      <c r="K20" s="158">
        <f>G20*J20</f>
        <v>2387.60229285333</v>
      </c>
      <c r="L20" s="165">
        <v>153.62</v>
      </c>
      <c r="M20" s="126">
        <f>(10.7*9+11.5*9.8+104.18)*1.6/3-48.12</f>
        <v>118.909333333333</v>
      </c>
      <c r="N20" s="126">
        <f>(3.14*3.59*3.59+3.14*4.14*4.14+46.67)*2.2/3-16.45</f>
        <v>86.9184505333333</v>
      </c>
      <c r="O20" s="157">
        <f t="shared" ref="O20:O30" si="2">J20</f>
        <v>11.6</v>
      </c>
      <c r="P20" s="159">
        <f t="shared" ref="P20:P31" si="3">L20*O20</f>
        <v>1781.992</v>
      </c>
      <c r="Q20" s="136">
        <f t="shared" ref="Q20:Q22" si="4">P20-F20</f>
        <v>1454.172</v>
      </c>
      <c r="R20" s="185">
        <f t="shared" si="0"/>
        <v>-605.610292853333</v>
      </c>
      <c r="S20" s="186"/>
      <c r="U20" s="191"/>
    </row>
    <row r="21" ht="18" customHeight="1" spans="1:21">
      <c r="A21" s="119">
        <v>2</v>
      </c>
      <c r="B21" s="120" t="s">
        <v>81</v>
      </c>
      <c r="C21" s="121" t="s">
        <v>64</v>
      </c>
      <c r="D21" s="122">
        <v>56.52</v>
      </c>
      <c r="E21" s="123">
        <v>51.97</v>
      </c>
      <c r="F21" s="124">
        <v>2936.78</v>
      </c>
      <c r="G21" s="136">
        <f t="shared" ref="G21:G31" si="5">H21+I21</f>
        <v>64.57</v>
      </c>
      <c r="H21" s="126">
        <v>48.12</v>
      </c>
      <c r="I21" s="126">
        <v>16.45</v>
      </c>
      <c r="J21" s="157">
        <f>E21</f>
        <v>51.97</v>
      </c>
      <c r="K21" s="158">
        <f t="shared" ref="K21:K31" si="6">G21*J21</f>
        <v>3355.7029</v>
      </c>
      <c r="L21" s="165">
        <v>65.84</v>
      </c>
      <c r="M21" s="126">
        <v>48.12</v>
      </c>
      <c r="N21" s="126">
        <v>16.45</v>
      </c>
      <c r="O21" s="157">
        <f t="shared" si="2"/>
        <v>51.97</v>
      </c>
      <c r="P21" s="159">
        <f t="shared" si="3"/>
        <v>3421.7048</v>
      </c>
      <c r="Q21" s="136">
        <f t="shared" si="4"/>
        <v>484.9248</v>
      </c>
      <c r="R21" s="185">
        <f t="shared" si="0"/>
        <v>66.0019000000002</v>
      </c>
      <c r="S21" s="186"/>
      <c r="U21" s="191"/>
    </row>
    <row r="22" ht="18" customHeight="1" spans="1:21">
      <c r="A22" s="119">
        <v>5</v>
      </c>
      <c r="B22" s="120" t="s">
        <v>82</v>
      </c>
      <c r="C22" s="121" t="s">
        <v>64</v>
      </c>
      <c r="D22" s="122">
        <v>189</v>
      </c>
      <c r="E22" s="123">
        <v>13.28</v>
      </c>
      <c r="F22" s="124">
        <v>2509.92</v>
      </c>
      <c r="G22" s="136">
        <f t="shared" si="5"/>
        <v>0.992445066666662</v>
      </c>
      <c r="H22" s="126">
        <f>H20-9.8*8.1*1.6</f>
        <v>-8.09866666666666</v>
      </c>
      <c r="I22" s="126">
        <f>I20-3.14*3.34*3.34*0.15-3.14*3.24*3.24*2.05-5</f>
        <v>9.09111173333332</v>
      </c>
      <c r="J22" s="157">
        <f>E22</f>
        <v>13.28</v>
      </c>
      <c r="K22" s="158">
        <f t="shared" si="6"/>
        <v>13.1796704853333</v>
      </c>
      <c r="L22" s="165">
        <v>0.99</v>
      </c>
      <c r="M22" s="126">
        <f>M20-9.8*8.1*1.6</f>
        <v>-8.09866666666666</v>
      </c>
      <c r="N22" s="126">
        <f>N20-3.14*3.34*3.34*0.15-3.14*3.24*3.24*2.05-5</f>
        <v>9.09111173333332</v>
      </c>
      <c r="O22" s="157">
        <f t="shared" si="2"/>
        <v>13.28</v>
      </c>
      <c r="P22" s="159">
        <f t="shared" si="3"/>
        <v>13.1472</v>
      </c>
      <c r="Q22" s="136">
        <f t="shared" si="4"/>
        <v>-2496.7728</v>
      </c>
      <c r="R22" s="185">
        <f t="shared" si="0"/>
        <v>-0.0324704853332651</v>
      </c>
      <c r="S22" s="186"/>
      <c r="U22" s="191"/>
    </row>
    <row r="23" ht="18" customHeight="1" spans="1:19">
      <c r="A23" s="119">
        <v>6</v>
      </c>
      <c r="B23" s="120" t="s">
        <v>67</v>
      </c>
      <c r="C23" s="121" t="s">
        <v>64</v>
      </c>
      <c r="D23" s="122"/>
      <c r="E23" s="123">
        <v>340</v>
      </c>
      <c r="F23" s="124">
        <v>0</v>
      </c>
      <c r="G23" s="136"/>
      <c r="H23" s="126"/>
      <c r="I23" s="126"/>
      <c r="J23" s="157"/>
      <c r="K23" s="158"/>
      <c r="L23" s="165"/>
      <c r="M23" s="126"/>
      <c r="N23" s="126"/>
      <c r="O23" s="157"/>
      <c r="P23" s="159"/>
      <c r="Q23" s="136"/>
      <c r="R23" s="185"/>
      <c r="S23" s="186"/>
    </row>
    <row r="24" ht="18" customHeight="1" spans="1:21">
      <c r="A24" s="119">
        <v>7</v>
      </c>
      <c r="B24" s="120" t="s">
        <v>68</v>
      </c>
      <c r="C24" s="121" t="s">
        <v>64</v>
      </c>
      <c r="D24" s="122">
        <v>33.74</v>
      </c>
      <c r="E24" s="123">
        <v>462.3</v>
      </c>
      <c r="F24" s="124">
        <v>15598</v>
      </c>
      <c r="G24" s="136">
        <f t="shared" si="5"/>
        <v>36.902034</v>
      </c>
      <c r="H24" s="126">
        <f>10.2*8.5*0.05+10*8.5*0.1+9.8*2.9*0.2+9.8*8.3*0.15+(9.8+8.3-0.25)*0.2*0.25-1*1*0.15+1.2*1.2*0.15-4</f>
        <v>27.6785</v>
      </c>
      <c r="I24" s="126">
        <f>3.14*3.34*3.34*0.15+3.14*3.24*3.24*0.1+(6.48*2-0.25)*0.2*0.25-0.5*0.85*0.1+0.8*1*0.1+0.1*0.3*6-0.18</f>
        <v>9.223534</v>
      </c>
      <c r="J24" s="157">
        <f>E24</f>
        <v>462.3</v>
      </c>
      <c r="K24" s="158">
        <f t="shared" si="6"/>
        <v>17059.8103182</v>
      </c>
      <c r="L24" s="165">
        <v>30.61</v>
      </c>
      <c r="M24" s="126">
        <f>10.2*8.5*0.05+10*8.5*0.1+9.8*2.9*0.2+9.8*8.3*0.15+(9.8+8.3-0.25)*0.2*0.25-1*1*0.15+1.2*1.2*0.15-4</f>
        <v>27.6785</v>
      </c>
      <c r="N24" s="126">
        <f>3.14*3.34*3.34*0.15+3.14*3.24*3.24*0.1+(6.48*2-0.25)*0.2*0.25-0.5*0.85*0.1+0.8*1*0.1+0.1*0.3*6-0.18</f>
        <v>9.223534</v>
      </c>
      <c r="O24" s="157">
        <f t="shared" si="2"/>
        <v>462.3</v>
      </c>
      <c r="P24" s="159">
        <f t="shared" si="3"/>
        <v>14151.003</v>
      </c>
      <c r="Q24" s="136">
        <f t="shared" ref="Q24:Q28" si="7">P24-F24</f>
        <v>-1446.997</v>
      </c>
      <c r="R24" s="185">
        <f t="shared" si="0"/>
        <v>-2908.8073182</v>
      </c>
      <c r="S24" s="186"/>
      <c r="U24" s="191"/>
    </row>
    <row r="25" ht="18" customHeight="1" spans="1:21">
      <c r="A25" s="119">
        <v>8</v>
      </c>
      <c r="B25" s="120" t="s">
        <v>69</v>
      </c>
      <c r="C25" s="121" t="s">
        <v>71</v>
      </c>
      <c r="D25" s="122">
        <v>62.06</v>
      </c>
      <c r="E25" s="123">
        <v>442.25</v>
      </c>
      <c r="F25" s="124">
        <v>27446.04</v>
      </c>
      <c r="G25" s="136">
        <f t="shared" si="5"/>
        <v>37.8569496</v>
      </c>
      <c r="H25" s="126">
        <f>(7.66+0.24+9.32+0.24+7.66)*0.24*2.9+0.37*0.37*(2.9-0.2)+0.24*2.9*9.32-1.5</f>
        <v>22.83987</v>
      </c>
      <c r="I25" s="126">
        <f>3.24*6.24*0.24*2.9+0.37*0.37*(2.9-0.2)+0.24*0.3*8</f>
        <v>15.0170796</v>
      </c>
      <c r="J25" s="157">
        <f>E25</f>
        <v>442.25</v>
      </c>
      <c r="K25" s="158">
        <f t="shared" si="6"/>
        <v>16742.2359606</v>
      </c>
      <c r="L25" s="165">
        <v>36.55</v>
      </c>
      <c r="M25" s="126">
        <f>(7.66+0.24+9.32+0.24+7.66)*0.24*2.9+0.37*0.37*(2.9-0.2)+0.24*2.9*9.32-1.5</f>
        <v>22.83987</v>
      </c>
      <c r="N25" s="126">
        <f>3.24*6.24*0.24*2.9+0.37*0.37*(2.9-0.2)+0.24*0.3*8</f>
        <v>15.0170796</v>
      </c>
      <c r="O25" s="157">
        <f t="shared" si="2"/>
        <v>442.25</v>
      </c>
      <c r="P25" s="159">
        <f t="shared" si="3"/>
        <v>16164.2375</v>
      </c>
      <c r="Q25" s="136">
        <f t="shared" si="7"/>
        <v>-11281.8025</v>
      </c>
      <c r="R25" s="185">
        <f t="shared" si="0"/>
        <v>-577.9984606</v>
      </c>
      <c r="S25" s="186"/>
      <c r="U25" s="191"/>
    </row>
    <row r="26" ht="18" customHeight="1" spans="1:21">
      <c r="A26" s="119">
        <v>9</v>
      </c>
      <c r="B26" s="120" t="s">
        <v>70</v>
      </c>
      <c r="C26" s="121" t="s">
        <v>71</v>
      </c>
      <c r="D26" s="122">
        <v>75.36</v>
      </c>
      <c r="E26" s="123">
        <v>68</v>
      </c>
      <c r="F26" s="124">
        <v>5124.48</v>
      </c>
      <c r="G26" s="136">
        <f t="shared" si="5"/>
        <v>194.3540816</v>
      </c>
      <c r="H26" s="126">
        <f>(10.2+8.5)*2*0.05+(10+8.3)*2*0.1+9.8*2*2.9+(9.8+8.3)*2*0.15+9.8*8.3+(9.8+8.3-0.25)*(0.2*2+0.25)</f>
        <v>160.7425</v>
      </c>
      <c r="I26" s="126">
        <f>3.14*6.68*0.15+3.14*6.48+3.14*3.12*3.12*0.1+(6.48*2-0.25)*(0.2*2+0.25)-1.2</f>
        <v>33.6115816</v>
      </c>
      <c r="J26" s="157">
        <f>E26</f>
        <v>68</v>
      </c>
      <c r="K26" s="158">
        <f t="shared" si="6"/>
        <v>13216.0775488</v>
      </c>
      <c r="L26" s="165">
        <v>172.57</v>
      </c>
      <c r="M26" s="126">
        <f>(10.2+8.5)*2*0.05+(10+8.3)*2*0.1+9.8*2*2.9+(9.8+8.3)*2*0.15+9.8*8.3+(9.8+8.3-0.25)*(0.2*2+0.25)</f>
        <v>160.7425</v>
      </c>
      <c r="N26" s="126">
        <f>3.14*6.68*0.15+3.14*6.48+3.14*3.12*3.12*0.1+(6.48*2-0.25)*(0.2*2+0.25)-1.2</f>
        <v>33.6115816</v>
      </c>
      <c r="O26" s="157">
        <f t="shared" si="2"/>
        <v>68</v>
      </c>
      <c r="P26" s="159">
        <f t="shared" si="3"/>
        <v>11734.76</v>
      </c>
      <c r="Q26" s="136">
        <f t="shared" si="7"/>
        <v>6610.28</v>
      </c>
      <c r="R26" s="185">
        <f t="shared" si="0"/>
        <v>-1481.3175488</v>
      </c>
      <c r="S26" s="186"/>
      <c r="U26" s="191"/>
    </row>
    <row r="27" ht="18" customHeight="1" spans="1:21">
      <c r="A27" s="119">
        <v>10</v>
      </c>
      <c r="B27" s="120" t="s">
        <v>72</v>
      </c>
      <c r="C27" s="121" t="s">
        <v>73</v>
      </c>
      <c r="D27" s="122">
        <v>862.2</v>
      </c>
      <c r="E27" s="123">
        <v>5.66</v>
      </c>
      <c r="F27" s="124">
        <v>4880.05</v>
      </c>
      <c r="G27" s="136">
        <f t="shared" si="5"/>
        <v>2540</v>
      </c>
      <c r="H27" s="126">
        <f>2146-500</f>
        <v>1646</v>
      </c>
      <c r="I27" s="126">
        <f>962-68</f>
        <v>894</v>
      </c>
      <c r="J27" s="157">
        <f>E27</f>
        <v>5.66</v>
      </c>
      <c r="K27" s="158">
        <f t="shared" si="6"/>
        <v>14376.4</v>
      </c>
      <c r="L27" s="165">
        <v>2055.27</v>
      </c>
      <c r="M27" s="126">
        <f>2146-500</f>
        <v>1646</v>
      </c>
      <c r="N27" s="126">
        <f>962-68</f>
        <v>894</v>
      </c>
      <c r="O27" s="157">
        <f t="shared" si="2"/>
        <v>5.66</v>
      </c>
      <c r="P27" s="159">
        <f t="shared" si="3"/>
        <v>11632.8282</v>
      </c>
      <c r="Q27" s="136">
        <f t="shared" si="7"/>
        <v>6752.7782</v>
      </c>
      <c r="R27" s="185">
        <f t="shared" si="0"/>
        <v>-2743.5718</v>
      </c>
      <c r="S27" s="186"/>
      <c r="U27" s="191"/>
    </row>
    <row r="28" ht="18" customHeight="1" spans="1:21">
      <c r="A28" s="119">
        <v>11</v>
      </c>
      <c r="B28" s="120" t="s">
        <v>74</v>
      </c>
      <c r="C28" s="121" t="s">
        <v>71</v>
      </c>
      <c r="D28" s="122">
        <v>447.94</v>
      </c>
      <c r="E28" s="123">
        <v>12.36</v>
      </c>
      <c r="F28" s="124">
        <v>5536.54</v>
      </c>
      <c r="G28" s="136">
        <f t="shared" si="5"/>
        <v>268.80384</v>
      </c>
      <c r="H28" s="126">
        <f>(7.66*2+9.32)*2.9+((7.66+0.24)*2+9.32+0.24)*3.05+0.37*4*2.7+2.9*9.32*2</f>
        <v>206.856</v>
      </c>
      <c r="I28" s="126">
        <f>3.14*6*2.05+3.14*6.48*0.95+0.37*4*2.7</f>
        <v>61.94784</v>
      </c>
      <c r="J28" s="157">
        <f>E28</f>
        <v>12.36</v>
      </c>
      <c r="K28" s="158">
        <f t="shared" si="6"/>
        <v>3322.4154624</v>
      </c>
      <c r="L28" s="165">
        <v>222.13</v>
      </c>
      <c r="M28" s="126">
        <f>(7.66*2+9.32)*2.9+((7.66+0.24)*2+9.32+0.24)*3.05+0.37*4*2.7+2.9*9.32*2</f>
        <v>206.856</v>
      </c>
      <c r="N28" s="126">
        <f>3.14*6*2.05+3.14*6.48*0.95+0.37*4*2.7</f>
        <v>61.94784</v>
      </c>
      <c r="O28" s="157">
        <f t="shared" si="2"/>
        <v>12.36</v>
      </c>
      <c r="P28" s="159">
        <f t="shared" si="3"/>
        <v>2745.5268</v>
      </c>
      <c r="Q28" s="136">
        <f t="shared" si="7"/>
        <v>-2791.0132</v>
      </c>
      <c r="R28" s="185">
        <f t="shared" si="0"/>
        <v>-576.8886624</v>
      </c>
      <c r="S28" s="186"/>
      <c r="U28" s="191"/>
    </row>
    <row r="29" ht="18" customHeight="1" spans="1:19">
      <c r="A29" s="119">
        <v>12</v>
      </c>
      <c r="B29" s="120" t="s">
        <v>75</v>
      </c>
      <c r="C29" s="121" t="s">
        <v>71</v>
      </c>
      <c r="D29" s="122">
        <v>52.9</v>
      </c>
      <c r="E29" s="123">
        <v>68</v>
      </c>
      <c r="F29" s="124">
        <v>3597.2</v>
      </c>
      <c r="G29" s="136"/>
      <c r="H29" s="126"/>
      <c r="I29" s="126"/>
      <c r="J29" s="157"/>
      <c r="K29" s="158"/>
      <c r="L29" s="165"/>
      <c r="M29" s="126"/>
      <c r="N29" s="126"/>
      <c r="O29" s="157"/>
      <c r="P29" s="159"/>
      <c r="Q29" s="136"/>
      <c r="R29" s="185"/>
      <c r="S29" s="186"/>
    </row>
    <row r="30" ht="18" customHeight="1" spans="1:19">
      <c r="A30" s="119">
        <v>13</v>
      </c>
      <c r="B30" s="120" t="s">
        <v>76</v>
      </c>
      <c r="C30" s="121" t="s">
        <v>83</v>
      </c>
      <c r="D30" s="122">
        <v>0</v>
      </c>
      <c r="E30" s="123">
        <v>90.09</v>
      </c>
      <c r="F30" s="124">
        <f t="shared" si="1"/>
        <v>0</v>
      </c>
      <c r="G30" s="136"/>
      <c r="H30" s="126"/>
      <c r="I30" s="126"/>
      <c r="J30" s="157"/>
      <c r="K30" s="158"/>
      <c r="L30" s="165"/>
      <c r="M30" s="126"/>
      <c r="N30" s="126"/>
      <c r="O30" s="157"/>
      <c r="P30" s="159"/>
      <c r="Q30" s="136"/>
      <c r="R30" s="185"/>
      <c r="S30" s="186"/>
    </row>
    <row r="31" ht="18" customHeight="1" spans="1:21">
      <c r="A31" s="119">
        <v>14</v>
      </c>
      <c r="B31" s="120" t="s">
        <v>84</v>
      </c>
      <c r="C31" s="121"/>
      <c r="D31" s="122"/>
      <c r="E31" s="123"/>
      <c r="F31" s="124"/>
      <c r="G31" s="136">
        <f t="shared" si="5"/>
        <v>12.8</v>
      </c>
      <c r="H31" s="126"/>
      <c r="I31" s="126">
        <f>(0.5+1.1)*2/2*8</f>
        <v>12.8</v>
      </c>
      <c r="J31" s="157">
        <v>226.47</v>
      </c>
      <c r="K31" s="158">
        <f t="shared" si="6"/>
        <v>2898.816</v>
      </c>
      <c r="L31" s="165">
        <v>12.8</v>
      </c>
      <c r="M31" s="126"/>
      <c r="N31" s="126">
        <f>(0.5+1.1)*2/2*8</f>
        <v>12.8</v>
      </c>
      <c r="O31" s="166">
        <v>135</v>
      </c>
      <c r="P31" s="159">
        <f t="shared" si="3"/>
        <v>1728</v>
      </c>
      <c r="Q31" s="136">
        <f>P31-F31</f>
        <v>1728</v>
      </c>
      <c r="R31" s="185">
        <f t="shared" si="0"/>
        <v>-1170.816</v>
      </c>
      <c r="S31" s="186" t="s">
        <v>85</v>
      </c>
      <c r="U31" s="191"/>
    </row>
    <row r="32" ht="18" customHeight="1" spans="1:19">
      <c r="A32" s="111" t="s">
        <v>86</v>
      </c>
      <c r="B32" s="112" t="s">
        <v>87</v>
      </c>
      <c r="C32" s="113"/>
      <c r="D32" s="131"/>
      <c r="E32" s="132"/>
      <c r="F32" s="133">
        <f>SUM(F33:F36)</f>
        <v>0</v>
      </c>
      <c r="G32" s="134"/>
      <c r="H32" s="135"/>
      <c r="I32" s="135"/>
      <c r="J32" s="161"/>
      <c r="K32" s="162">
        <f>SUM(K33:K36)</f>
        <v>0</v>
      </c>
      <c r="L32" s="163"/>
      <c r="M32" s="135"/>
      <c r="N32" s="135"/>
      <c r="O32" s="161"/>
      <c r="P32" s="164">
        <f>SUM(P33:P36)</f>
        <v>0</v>
      </c>
      <c r="Q32" s="189"/>
      <c r="R32" s="184">
        <f t="shared" si="0"/>
        <v>0</v>
      </c>
      <c r="S32" s="190"/>
    </row>
    <row r="33" ht="18" customHeight="1" spans="1:19">
      <c r="A33" s="119">
        <v>1</v>
      </c>
      <c r="B33" s="120" t="s">
        <v>88</v>
      </c>
      <c r="C33" s="121" t="s">
        <v>77</v>
      </c>
      <c r="D33" s="122">
        <v>0</v>
      </c>
      <c r="E33" s="123">
        <v>0.1</v>
      </c>
      <c r="F33" s="124">
        <f t="shared" si="1"/>
        <v>0</v>
      </c>
      <c r="G33" s="125"/>
      <c r="H33" s="126"/>
      <c r="I33" s="126"/>
      <c r="J33" s="167"/>
      <c r="K33" s="158"/>
      <c r="L33" s="130"/>
      <c r="M33" s="126"/>
      <c r="N33" s="126"/>
      <c r="O33" s="167"/>
      <c r="P33" s="159"/>
      <c r="Q33" s="136"/>
      <c r="R33" s="185">
        <f t="shared" si="0"/>
        <v>0</v>
      </c>
      <c r="S33" s="186"/>
    </row>
    <row r="34" ht="18" customHeight="1" spans="1:19">
      <c r="A34" s="119">
        <v>2</v>
      </c>
      <c r="B34" s="120" t="s">
        <v>89</v>
      </c>
      <c r="C34" s="121" t="s">
        <v>64</v>
      </c>
      <c r="D34" s="122">
        <v>0</v>
      </c>
      <c r="E34" s="123">
        <v>9.354</v>
      </c>
      <c r="F34" s="124">
        <f t="shared" si="1"/>
        <v>0</v>
      </c>
      <c r="G34" s="125"/>
      <c r="H34" s="126"/>
      <c r="I34" s="126"/>
      <c r="J34" s="167"/>
      <c r="K34" s="158"/>
      <c r="L34" s="130"/>
      <c r="M34" s="126"/>
      <c r="N34" s="126"/>
      <c r="O34" s="167"/>
      <c r="P34" s="159"/>
      <c r="Q34" s="136"/>
      <c r="R34" s="185">
        <f t="shared" si="0"/>
        <v>0</v>
      </c>
      <c r="S34" s="186"/>
    </row>
    <row r="35" ht="18" customHeight="1" spans="1:19">
      <c r="A35" s="119">
        <v>3</v>
      </c>
      <c r="B35" s="120" t="s">
        <v>90</v>
      </c>
      <c r="C35" s="121" t="s">
        <v>64</v>
      </c>
      <c r="D35" s="122">
        <v>0</v>
      </c>
      <c r="E35" s="123">
        <v>90.91</v>
      </c>
      <c r="F35" s="124">
        <f t="shared" si="1"/>
        <v>0</v>
      </c>
      <c r="G35" s="125"/>
      <c r="H35" s="126"/>
      <c r="I35" s="126"/>
      <c r="J35" s="167"/>
      <c r="K35" s="158"/>
      <c r="L35" s="130"/>
      <c r="M35" s="126"/>
      <c r="N35" s="126"/>
      <c r="O35" s="167"/>
      <c r="P35" s="159"/>
      <c r="Q35" s="136"/>
      <c r="R35" s="185">
        <f t="shared" si="0"/>
        <v>0</v>
      </c>
      <c r="S35" s="186"/>
    </row>
    <row r="36" ht="18" customHeight="1" spans="1:19">
      <c r="A36" s="119">
        <v>4</v>
      </c>
      <c r="B36" s="120" t="s">
        <v>91</v>
      </c>
      <c r="C36" s="121" t="s">
        <v>64</v>
      </c>
      <c r="D36" s="122">
        <v>0</v>
      </c>
      <c r="E36" s="123">
        <v>13.42</v>
      </c>
      <c r="F36" s="124">
        <f t="shared" si="1"/>
        <v>0</v>
      </c>
      <c r="G36" s="125"/>
      <c r="H36" s="126"/>
      <c r="I36" s="126"/>
      <c r="J36" s="167"/>
      <c r="K36" s="158"/>
      <c r="L36" s="130"/>
      <c r="M36" s="126"/>
      <c r="N36" s="126"/>
      <c r="O36" s="167"/>
      <c r="P36" s="159"/>
      <c r="Q36" s="136"/>
      <c r="R36" s="185">
        <f t="shared" si="0"/>
        <v>0</v>
      </c>
      <c r="S36" s="186"/>
    </row>
    <row r="37" s="65" customFormat="1" ht="18" customHeight="1" spans="1:19">
      <c r="A37" s="103" t="s">
        <v>92</v>
      </c>
      <c r="B37" s="104"/>
      <c r="C37" s="105"/>
      <c r="D37" s="137"/>
      <c r="E37" s="138"/>
      <c r="F37" s="139">
        <f>F38+F43</f>
        <v>61000</v>
      </c>
      <c r="G37" s="140"/>
      <c r="H37" s="141"/>
      <c r="I37" s="141"/>
      <c r="J37" s="168"/>
      <c r="K37" s="169">
        <f>K38+K43</f>
        <v>30000</v>
      </c>
      <c r="L37" s="137"/>
      <c r="M37" s="141"/>
      <c r="N37" s="141"/>
      <c r="O37" s="168"/>
      <c r="P37" s="139">
        <f>P38+P43</f>
        <v>30000</v>
      </c>
      <c r="Q37" s="140">
        <f>P37-F37</f>
        <v>-31000</v>
      </c>
      <c r="R37" s="182">
        <f t="shared" si="0"/>
        <v>0</v>
      </c>
      <c r="S37" s="192"/>
    </row>
    <row r="38" ht="18" customHeight="1" spans="1:19">
      <c r="A38" s="111" t="s">
        <v>61</v>
      </c>
      <c r="B38" s="112" t="s">
        <v>62</v>
      </c>
      <c r="C38" s="113"/>
      <c r="D38" s="131"/>
      <c r="E38" s="132"/>
      <c r="F38" s="133">
        <f>SUM(F39:F42)</f>
        <v>0</v>
      </c>
      <c r="G38" s="134"/>
      <c r="H38" s="135"/>
      <c r="I38" s="135"/>
      <c r="J38" s="170"/>
      <c r="K38" s="162">
        <f>SUM(K39:K42)</f>
        <v>0</v>
      </c>
      <c r="L38" s="163"/>
      <c r="M38" s="135"/>
      <c r="N38" s="135"/>
      <c r="O38" s="170"/>
      <c r="P38" s="164">
        <f>SUM(P39:P42)</f>
        <v>0</v>
      </c>
      <c r="Q38" s="140">
        <f>P38-F38</f>
        <v>0</v>
      </c>
      <c r="R38" s="184">
        <f t="shared" si="0"/>
        <v>0</v>
      </c>
      <c r="S38" s="190"/>
    </row>
    <row r="39" ht="18" customHeight="1" spans="1:19">
      <c r="A39" s="119">
        <v>1</v>
      </c>
      <c r="B39" s="120" t="s">
        <v>93</v>
      </c>
      <c r="C39" s="121" t="s">
        <v>94</v>
      </c>
      <c r="D39" s="122">
        <v>0</v>
      </c>
      <c r="E39" s="123">
        <v>100474.1</v>
      </c>
      <c r="F39" s="124">
        <f>D39*E39</f>
        <v>0</v>
      </c>
      <c r="G39" s="125"/>
      <c r="H39" s="126"/>
      <c r="I39" s="126"/>
      <c r="J39" s="167"/>
      <c r="K39" s="158"/>
      <c r="L39" s="130"/>
      <c r="M39" s="126"/>
      <c r="N39" s="126"/>
      <c r="O39" s="167"/>
      <c r="P39" s="159"/>
      <c r="Q39" s="136"/>
      <c r="R39" s="185"/>
      <c r="S39" s="186"/>
    </row>
    <row r="40" ht="18" customHeight="1" spans="1:19">
      <c r="A40" s="119">
        <v>2</v>
      </c>
      <c r="B40" s="120" t="s">
        <v>95</v>
      </c>
      <c r="C40" s="121" t="s">
        <v>96</v>
      </c>
      <c r="D40" s="122">
        <v>0</v>
      </c>
      <c r="E40" s="123">
        <v>15972.73</v>
      </c>
      <c r="F40" s="124">
        <f t="shared" ref="F40:F42" si="8">D40*E40</f>
        <v>0</v>
      </c>
      <c r="G40" s="125"/>
      <c r="H40" s="126"/>
      <c r="I40" s="126"/>
      <c r="J40" s="167"/>
      <c r="K40" s="158"/>
      <c r="L40" s="130"/>
      <c r="M40" s="126"/>
      <c r="N40" s="126"/>
      <c r="O40" s="167"/>
      <c r="P40" s="159"/>
      <c r="Q40" s="136"/>
      <c r="R40" s="185"/>
      <c r="S40" s="186"/>
    </row>
    <row r="41" ht="18" customHeight="1" spans="1:19">
      <c r="A41" s="119">
        <v>3</v>
      </c>
      <c r="B41" s="120" t="s">
        <v>97</v>
      </c>
      <c r="C41" s="121" t="s">
        <v>77</v>
      </c>
      <c r="D41" s="122">
        <v>0</v>
      </c>
      <c r="E41" s="123">
        <v>85</v>
      </c>
      <c r="F41" s="124">
        <f t="shared" si="8"/>
        <v>0</v>
      </c>
      <c r="G41" s="125"/>
      <c r="H41" s="126"/>
      <c r="I41" s="126"/>
      <c r="J41" s="167"/>
      <c r="K41" s="158"/>
      <c r="L41" s="130"/>
      <c r="M41" s="126"/>
      <c r="N41" s="126"/>
      <c r="O41" s="167"/>
      <c r="P41" s="159"/>
      <c r="Q41" s="136"/>
      <c r="R41" s="185"/>
      <c r="S41" s="186"/>
    </row>
    <row r="42" ht="18" customHeight="1" spans="1:19">
      <c r="A42" s="119">
        <v>4</v>
      </c>
      <c r="B42" s="120" t="s">
        <v>98</v>
      </c>
      <c r="C42" s="121" t="s">
        <v>96</v>
      </c>
      <c r="D42" s="122">
        <v>0</v>
      </c>
      <c r="E42" s="123">
        <v>28000</v>
      </c>
      <c r="F42" s="124">
        <f t="shared" si="8"/>
        <v>0</v>
      </c>
      <c r="G42" s="125"/>
      <c r="H42" s="126"/>
      <c r="I42" s="126"/>
      <c r="J42" s="167"/>
      <c r="K42" s="158"/>
      <c r="L42" s="130"/>
      <c r="M42" s="126"/>
      <c r="N42" s="126"/>
      <c r="O42" s="167"/>
      <c r="P42" s="159"/>
      <c r="Q42" s="136"/>
      <c r="R42" s="185"/>
      <c r="S42" s="186"/>
    </row>
    <row r="43" ht="18" customHeight="1" spans="1:19">
      <c r="A43" s="111" t="s">
        <v>78</v>
      </c>
      <c r="B43" s="112" t="s">
        <v>79</v>
      </c>
      <c r="C43" s="113"/>
      <c r="D43" s="131"/>
      <c r="E43" s="132"/>
      <c r="F43" s="133">
        <f>SUM(F44:F49)</f>
        <v>61000</v>
      </c>
      <c r="G43" s="134"/>
      <c r="H43" s="135"/>
      <c r="I43" s="135"/>
      <c r="J43" s="170"/>
      <c r="K43" s="162">
        <f>SUM(K44:K49)</f>
        <v>30000</v>
      </c>
      <c r="L43" s="163"/>
      <c r="M43" s="135"/>
      <c r="N43" s="135"/>
      <c r="O43" s="170"/>
      <c r="P43" s="164">
        <f>SUM(P44:P49)</f>
        <v>30000</v>
      </c>
      <c r="Q43" s="140">
        <f>P43-F43</f>
        <v>-31000</v>
      </c>
      <c r="R43" s="184">
        <f>P43-K43</f>
        <v>0</v>
      </c>
      <c r="S43" s="190"/>
    </row>
    <row r="44" ht="18" customHeight="1" spans="1:19">
      <c r="A44" s="119">
        <v>1</v>
      </c>
      <c r="B44" s="120" t="s">
        <v>99</v>
      </c>
      <c r="C44" s="121" t="s">
        <v>77</v>
      </c>
      <c r="D44" s="122">
        <v>0</v>
      </c>
      <c r="E44" s="123">
        <v>54</v>
      </c>
      <c r="F44" s="124">
        <f>D44*E44</f>
        <v>0</v>
      </c>
      <c r="G44" s="125"/>
      <c r="H44" s="126"/>
      <c r="I44" s="126"/>
      <c r="J44" s="167"/>
      <c r="K44" s="158"/>
      <c r="L44" s="130"/>
      <c r="M44" s="126"/>
      <c r="N44" s="126"/>
      <c r="O44" s="167"/>
      <c r="P44" s="159"/>
      <c r="Q44" s="136"/>
      <c r="R44" s="185"/>
      <c r="S44" s="186"/>
    </row>
    <row r="45" ht="18" customHeight="1" spans="1:19">
      <c r="A45" s="119">
        <v>2</v>
      </c>
      <c r="B45" s="120" t="s">
        <v>100</v>
      </c>
      <c r="C45" s="121" t="s">
        <v>77</v>
      </c>
      <c r="D45" s="122">
        <v>0</v>
      </c>
      <c r="E45" s="123">
        <v>15</v>
      </c>
      <c r="F45" s="124">
        <f t="shared" ref="F45:F49" si="9">D45*E45</f>
        <v>0</v>
      </c>
      <c r="G45" s="125"/>
      <c r="H45" s="126"/>
      <c r="I45" s="126"/>
      <c r="J45" s="167"/>
      <c r="K45" s="158"/>
      <c r="L45" s="130"/>
      <c r="M45" s="126"/>
      <c r="N45" s="126"/>
      <c r="O45" s="167"/>
      <c r="P45" s="159"/>
      <c r="Q45" s="136"/>
      <c r="R45" s="185"/>
      <c r="S45" s="186"/>
    </row>
    <row r="46" ht="18" customHeight="1" spans="1:19">
      <c r="A46" s="119">
        <v>3</v>
      </c>
      <c r="B46" s="120" t="s">
        <v>101</v>
      </c>
      <c r="C46" s="121" t="s">
        <v>102</v>
      </c>
      <c r="D46" s="122">
        <v>0</v>
      </c>
      <c r="E46" s="123">
        <v>350</v>
      </c>
      <c r="F46" s="124">
        <f t="shared" si="9"/>
        <v>0</v>
      </c>
      <c r="G46" s="125"/>
      <c r="H46" s="126"/>
      <c r="I46" s="126"/>
      <c r="J46" s="167"/>
      <c r="K46" s="158"/>
      <c r="L46" s="130"/>
      <c r="M46" s="126"/>
      <c r="N46" s="126"/>
      <c r="O46" s="167"/>
      <c r="P46" s="159"/>
      <c r="Q46" s="136"/>
      <c r="R46" s="185"/>
      <c r="S46" s="186"/>
    </row>
    <row r="47" ht="18" customHeight="1" spans="1:19">
      <c r="A47" s="119">
        <v>4</v>
      </c>
      <c r="B47" s="120" t="s">
        <v>103</v>
      </c>
      <c r="C47" s="121" t="s">
        <v>104</v>
      </c>
      <c r="D47" s="122">
        <v>2</v>
      </c>
      <c r="E47" s="123">
        <v>30000</v>
      </c>
      <c r="F47" s="124">
        <f t="shared" si="9"/>
        <v>60000</v>
      </c>
      <c r="G47" s="125">
        <v>1</v>
      </c>
      <c r="H47" s="126"/>
      <c r="I47" s="126"/>
      <c r="J47" s="167">
        <f>E47</f>
        <v>30000</v>
      </c>
      <c r="K47" s="158">
        <f>G47*J47</f>
        <v>30000</v>
      </c>
      <c r="L47" s="130">
        <v>1</v>
      </c>
      <c r="M47" s="126"/>
      <c r="N47" s="126"/>
      <c r="O47" s="167">
        <f>J47</f>
        <v>30000</v>
      </c>
      <c r="P47" s="159">
        <f>L47*O47</f>
        <v>30000</v>
      </c>
      <c r="Q47" s="136"/>
      <c r="R47" s="185">
        <f>P47-K47</f>
        <v>0</v>
      </c>
      <c r="S47" s="186"/>
    </row>
    <row r="48" ht="18" customHeight="1" spans="1:19">
      <c r="A48" s="119">
        <v>5</v>
      </c>
      <c r="B48" s="120" t="s">
        <v>105</v>
      </c>
      <c r="C48" s="121" t="s">
        <v>104</v>
      </c>
      <c r="D48" s="122">
        <v>0</v>
      </c>
      <c r="E48" s="123">
        <v>6500</v>
      </c>
      <c r="F48" s="124">
        <f t="shared" si="9"/>
        <v>0</v>
      </c>
      <c r="G48" s="125"/>
      <c r="H48" s="126"/>
      <c r="I48" s="126"/>
      <c r="J48" s="167"/>
      <c r="K48" s="158"/>
      <c r="L48" s="130"/>
      <c r="M48" s="126"/>
      <c r="N48" s="126"/>
      <c r="O48" s="167"/>
      <c r="P48" s="159"/>
      <c r="Q48" s="136"/>
      <c r="R48" s="185"/>
      <c r="S48" s="186"/>
    </row>
    <row r="49" ht="18" customHeight="1" spans="1:19">
      <c r="A49" s="119">
        <v>6</v>
      </c>
      <c r="B49" s="120" t="s">
        <v>106</v>
      </c>
      <c r="C49" s="121" t="s">
        <v>104</v>
      </c>
      <c r="D49" s="122">
        <v>2</v>
      </c>
      <c r="E49" s="123">
        <v>500</v>
      </c>
      <c r="F49" s="124">
        <f t="shared" si="9"/>
        <v>1000</v>
      </c>
      <c r="G49" s="125"/>
      <c r="H49" s="126"/>
      <c r="I49" s="126"/>
      <c r="J49" s="167"/>
      <c r="K49" s="158"/>
      <c r="L49" s="130"/>
      <c r="M49" s="126"/>
      <c r="N49" s="126"/>
      <c r="O49" s="167"/>
      <c r="P49" s="159"/>
      <c r="Q49" s="136"/>
      <c r="R49" s="185"/>
      <c r="S49" s="186"/>
    </row>
    <row r="50" s="65" customFormat="1" ht="18" customHeight="1" spans="1:19">
      <c r="A50" s="103" t="s">
        <v>38</v>
      </c>
      <c r="B50" s="104"/>
      <c r="C50" s="105"/>
      <c r="D50" s="137"/>
      <c r="E50" s="138"/>
      <c r="F50" s="139">
        <f>F51+F59+F68</f>
        <v>0</v>
      </c>
      <c r="G50" s="140"/>
      <c r="H50" s="141"/>
      <c r="I50" s="141"/>
      <c r="J50" s="168"/>
      <c r="K50" s="171">
        <f>K68+K51</f>
        <v>22940</v>
      </c>
      <c r="L50" s="137"/>
      <c r="M50" s="141"/>
      <c r="N50" s="141"/>
      <c r="O50" s="168"/>
      <c r="P50" s="172">
        <f>P68+P51</f>
        <v>22940</v>
      </c>
      <c r="Q50" s="140">
        <f>P50-F50</f>
        <v>22940</v>
      </c>
      <c r="R50" s="182">
        <f>P50-K50</f>
        <v>0</v>
      </c>
      <c r="S50" s="192"/>
    </row>
    <row r="51" ht="18" customHeight="1" spans="1:19">
      <c r="A51" s="111" t="s">
        <v>61</v>
      </c>
      <c r="B51" s="112" t="s">
        <v>62</v>
      </c>
      <c r="C51" s="113"/>
      <c r="D51" s="131"/>
      <c r="E51" s="132"/>
      <c r="F51" s="133">
        <f>SUM(F52:F58)</f>
        <v>0</v>
      </c>
      <c r="G51" s="134"/>
      <c r="H51" s="135"/>
      <c r="I51" s="135"/>
      <c r="J51" s="170"/>
      <c r="K51" s="162">
        <f>SUM(K52:K58)</f>
        <v>0</v>
      </c>
      <c r="L51" s="163"/>
      <c r="M51" s="135"/>
      <c r="N51" s="135"/>
      <c r="O51" s="170"/>
      <c r="P51" s="164">
        <f>SUM(P52:P58)</f>
        <v>0</v>
      </c>
      <c r="Q51" s="140">
        <f>P51-F51</f>
        <v>0</v>
      </c>
      <c r="R51" s="184">
        <f>P51-K51</f>
        <v>0</v>
      </c>
      <c r="S51" s="190"/>
    </row>
    <row r="52" ht="18" customHeight="1" spans="1:19">
      <c r="A52" s="119">
        <v>1</v>
      </c>
      <c r="B52" s="120" t="s">
        <v>107</v>
      </c>
      <c r="C52" s="121" t="s">
        <v>77</v>
      </c>
      <c r="D52" s="122">
        <v>0</v>
      </c>
      <c r="E52" s="123">
        <v>14.2</v>
      </c>
      <c r="F52" s="124">
        <f>D52*E52</f>
        <v>0</v>
      </c>
      <c r="G52" s="125"/>
      <c r="H52" s="126"/>
      <c r="I52" s="126"/>
      <c r="J52" s="167"/>
      <c r="K52" s="158"/>
      <c r="L52" s="130"/>
      <c r="M52" s="126"/>
      <c r="N52" s="126"/>
      <c r="O52" s="167"/>
      <c r="P52" s="159"/>
      <c r="Q52" s="136"/>
      <c r="R52" s="185"/>
      <c r="S52" s="186"/>
    </row>
    <row r="53" ht="18" customHeight="1" spans="1:19">
      <c r="A53" s="119">
        <v>2</v>
      </c>
      <c r="B53" s="120" t="s">
        <v>108</v>
      </c>
      <c r="C53" s="121" t="s">
        <v>109</v>
      </c>
      <c r="D53" s="122">
        <v>0</v>
      </c>
      <c r="E53" s="123">
        <v>1420</v>
      </c>
      <c r="F53" s="124">
        <f t="shared" ref="F53:F58" si="10">D53*E53</f>
        <v>0</v>
      </c>
      <c r="G53" s="125"/>
      <c r="H53" s="126"/>
      <c r="I53" s="126"/>
      <c r="J53" s="167"/>
      <c r="K53" s="158"/>
      <c r="L53" s="130"/>
      <c r="M53" s="126"/>
      <c r="N53" s="126"/>
      <c r="O53" s="167"/>
      <c r="P53" s="159"/>
      <c r="Q53" s="136"/>
      <c r="R53" s="185"/>
      <c r="S53" s="186"/>
    </row>
    <row r="54" ht="18" customHeight="1" spans="1:19">
      <c r="A54" s="119">
        <v>3</v>
      </c>
      <c r="B54" s="120" t="s">
        <v>110</v>
      </c>
      <c r="C54" s="121" t="s">
        <v>109</v>
      </c>
      <c r="D54" s="122">
        <v>0</v>
      </c>
      <c r="E54" s="123">
        <v>1250</v>
      </c>
      <c r="F54" s="124">
        <f t="shared" si="10"/>
        <v>0</v>
      </c>
      <c r="G54" s="125"/>
      <c r="H54" s="126"/>
      <c r="I54" s="126"/>
      <c r="J54" s="167"/>
      <c r="K54" s="158"/>
      <c r="L54" s="130"/>
      <c r="M54" s="126"/>
      <c r="N54" s="126"/>
      <c r="O54" s="167"/>
      <c r="P54" s="159"/>
      <c r="Q54" s="136"/>
      <c r="R54" s="185"/>
      <c r="S54" s="186"/>
    </row>
    <row r="55" ht="18" customHeight="1" spans="1:19">
      <c r="A55" s="119">
        <v>4</v>
      </c>
      <c r="B55" s="120" t="s">
        <v>111</v>
      </c>
      <c r="C55" s="121" t="s">
        <v>102</v>
      </c>
      <c r="D55" s="122">
        <v>0</v>
      </c>
      <c r="E55" s="123">
        <v>28</v>
      </c>
      <c r="F55" s="124">
        <f t="shared" si="10"/>
        <v>0</v>
      </c>
      <c r="G55" s="125"/>
      <c r="H55" s="126"/>
      <c r="I55" s="126"/>
      <c r="J55" s="167"/>
      <c r="K55" s="158"/>
      <c r="L55" s="130"/>
      <c r="M55" s="126"/>
      <c r="N55" s="126"/>
      <c r="O55" s="167"/>
      <c r="P55" s="159"/>
      <c r="Q55" s="136"/>
      <c r="R55" s="185"/>
      <c r="S55" s="186"/>
    </row>
    <row r="56" ht="18" customHeight="1" spans="1:19">
      <c r="A56" s="119">
        <v>5</v>
      </c>
      <c r="B56" s="120" t="s">
        <v>112</v>
      </c>
      <c r="C56" s="121" t="s">
        <v>113</v>
      </c>
      <c r="D56" s="122">
        <v>0</v>
      </c>
      <c r="E56" s="123">
        <v>48</v>
      </c>
      <c r="F56" s="124">
        <f t="shared" si="10"/>
        <v>0</v>
      </c>
      <c r="G56" s="125"/>
      <c r="H56" s="126"/>
      <c r="I56" s="126"/>
      <c r="J56" s="167"/>
      <c r="K56" s="158"/>
      <c r="L56" s="130"/>
      <c r="M56" s="126"/>
      <c r="N56" s="126"/>
      <c r="O56" s="167"/>
      <c r="P56" s="159"/>
      <c r="Q56" s="136"/>
      <c r="R56" s="185"/>
      <c r="S56" s="186"/>
    </row>
    <row r="57" ht="18" customHeight="1" spans="1:19">
      <c r="A57" s="119">
        <v>6</v>
      </c>
      <c r="B57" s="120" t="s">
        <v>114</v>
      </c>
      <c r="C57" s="121" t="s">
        <v>109</v>
      </c>
      <c r="D57" s="122">
        <v>0</v>
      </c>
      <c r="E57" s="123">
        <v>35</v>
      </c>
      <c r="F57" s="124">
        <f t="shared" si="10"/>
        <v>0</v>
      </c>
      <c r="G57" s="125"/>
      <c r="H57" s="126"/>
      <c r="I57" s="126"/>
      <c r="J57" s="167"/>
      <c r="K57" s="158"/>
      <c r="L57" s="130"/>
      <c r="M57" s="126"/>
      <c r="N57" s="126"/>
      <c r="O57" s="167"/>
      <c r="P57" s="159"/>
      <c r="Q57" s="136"/>
      <c r="R57" s="185"/>
      <c r="S57" s="186"/>
    </row>
    <row r="58" ht="18" customHeight="1" spans="1:19">
      <c r="A58" s="119">
        <v>7</v>
      </c>
      <c r="B58" s="120" t="s">
        <v>115</v>
      </c>
      <c r="C58" s="121" t="s">
        <v>104</v>
      </c>
      <c r="D58" s="122">
        <v>0</v>
      </c>
      <c r="E58" s="123">
        <v>3.5</v>
      </c>
      <c r="F58" s="124">
        <f t="shared" si="10"/>
        <v>0</v>
      </c>
      <c r="G58" s="125"/>
      <c r="H58" s="126"/>
      <c r="I58" s="126"/>
      <c r="J58" s="167"/>
      <c r="K58" s="158"/>
      <c r="L58" s="130"/>
      <c r="M58" s="126"/>
      <c r="N58" s="126"/>
      <c r="O58" s="167"/>
      <c r="P58" s="159"/>
      <c r="Q58" s="136"/>
      <c r="R58" s="185"/>
      <c r="S58" s="186"/>
    </row>
    <row r="59" ht="18" customHeight="1" spans="1:19">
      <c r="A59" s="111" t="s">
        <v>78</v>
      </c>
      <c r="B59" s="112" t="s">
        <v>79</v>
      </c>
      <c r="C59" s="113"/>
      <c r="D59" s="131"/>
      <c r="E59" s="132"/>
      <c r="F59" s="133">
        <f>SUM(F60:F67)</f>
        <v>0</v>
      </c>
      <c r="G59" s="134"/>
      <c r="H59" s="135"/>
      <c r="I59" s="135"/>
      <c r="J59" s="170"/>
      <c r="K59" s="162">
        <f>SUM(K60:K67)</f>
        <v>0</v>
      </c>
      <c r="L59" s="163"/>
      <c r="M59" s="135"/>
      <c r="N59" s="135"/>
      <c r="O59" s="170"/>
      <c r="P59" s="164">
        <f>SUM(P60:P67)</f>
        <v>0</v>
      </c>
      <c r="Q59" s="140">
        <f>P59-F59</f>
        <v>0</v>
      </c>
      <c r="R59" s="184">
        <f>P59-K59</f>
        <v>0</v>
      </c>
      <c r="S59" s="190"/>
    </row>
    <row r="60" ht="18" customHeight="1" spans="1:19">
      <c r="A60" s="119">
        <v>1</v>
      </c>
      <c r="B60" s="120" t="s">
        <v>116</v>
      </c>
      <c r="C60" s="121" t="s">
        <v>77</v>
      </c>
      <c r="D60" s="122">
        <v>0</v>
      </c>
      <c r="E60" s="123">
        <v>173</v>
      </c>
      <c r="F60" s="124">
        <f>D60*E60</f>
        <v>0</v>
      </c>
      <c r="G60" s="125"/>
      <c r="H60" s="126"/>
      <c r="I60" s="126"/>
      <c r="J60" s="167"/>
      <c r="K60" s="158"/>
      <c r="L60" s="130"/>
      <c r="M60" s="126"/>
      <c r="N60" s="126"/>
      <c r="O60" s="167"/>
      <c r="P60" s="159"/>
      <c r="Q60" s="136"/>
      <c r="R60" s="185"/>
      <c r="S60" s="186"/>
    </row>
    <row r="61" ht="18" customHeight="1" spans="1:19">
      <c r="A61" s="119">
        <v>6</v>
      </c>
      <c r="B61" s="120" t="s">
        <v>117</v>
      </c>
      <c r="C61" s="121" t="s">
        <v>77</v>
      </c>
      <c r="D61" s="122">
        <v>0</v>
      </c>
      <c r="E61" s="123">
        <v>173</v>
      </c>
      <c r="F61" s="124">
        <f t="shared" ref="F61:F67" si="11">D61*E61</f>
        <v>0</v>
      </c>
      <c r="G61" s="125"/>
      <c r="H61" s="126"/>
      <c r="I61" s="126"/>
      <c r="J61" s="167"/>
      <c r="K61" s="158"/>
      <c r="L61" s="130"/>
      <c r="M61" s="126"/>
      <c r="N61" s="126"/>
      <c r="O61" s="167"/>
      <c r="P61" s="159"/>
      <c r="Q61" s="136"/>
      <c r="R61" s="185"/>
      <c r="S61" s="186"/>
    </row>
    <row r="62" ht="18" customHeight="1" spans="1:19">
      <c r="A62" s="119">
        <v>7</v>
      </c>
      <c r="B62" s="120" t="s">
        <v>118</v>
      </c>
      <c r="C62" s="121" t="s">
        <v>77</v>
      </c>
      <c r="D62" s="122">
        <v>0</v>
      </c>
      <c r="E62" s="123">
        <v>14.2</v>
      </c>
      <c r="F62" s="124">
        <f t="shared" si="11"/>
        <v>0</v>
      </c>
      <c r="G62" s="125"/>
      <c r="H62" s="126"/>
      <c r="I62" s="126"/>
      <c r="J62" s="167"/>
      <c r="K62" s="158"/>
      <c r="L62" s="130"/>
      <c r="M62" s="126"/>
      <c r="N62" s="126"/>
      <c r="O62" s="167"/>
      <c r="P62" s="159"/>
      <c r="Q62" s="136"/>
      <c r="R62" s="185"/>
      <c r="S62" s="186"/>
    </row>
    <row r="63" ht="18" customHeight="1" spans="1:19">
      <c r="A63" s="119">
        <v>8</v>
      </c>
      <c r="B63" s="120" t="s">
        <v>119</v>
      </c>
      <c r="C63" s="121" t="s">
        <v>102</v>
      </c>
      <c r="D63" s="122">
        <v>0</v>
      </c>
      <c r="E63" s="123">
        <v>28</v>
      </c>
      <c r="F63" s="124">
        <f t="shared" si="11"/>
        <v>0</v>
      </c>
      <c r="G63" s="125"/>
      <c r="H63" s="126"/>
      <c r="I63" s="126"/>
      <c r="J63" s="167"/>
      <c r="K63" s="158"/>
      <c r="L63" s="130"/>
      <c r="M63" s="126"/>
      <c r="N63" s="126"/>
      <c r="O63" s="167"/>
      <c r="P63" s="159"/>
      <c r="Q63" s="136"/>
      <c r="R63" s="185"/>
      <c r="S63" s="186"/>
    </row>
    <row r="64" ht="18" customHeight="1" spans="1:19">
      <c r="A64" s="119">
        <v>9</v>
      </c>
      <c r="B64" s="120" t="s">
        <v>112</v>
      </c>
      <c r="C64" s="121" t="s">
        <v>113</v>
      </c>
      <c r="D64" s="122">
        <v>0</v>
      </c>
      <c r="E64" s="123">
        <v>48</v>
      </c>
      <c r="F64" s="124">
        <f t="shared" si="11"/>
        <v>0</v>
      </c>
      <c r="G64" s="125"/>
      <c r="H64" s="126"/>
      <c r="I64" s="126"/>
      <c r="J64" s="167"/>
      <c r="K64" s="158"/>
      <c r="L64" s="130"/>
      <c r="M64" s="126"/>
      <c r="N64" s="126"/>
      <c r="O64" s="167"/>
      <c r="P64" s="159"/>
      <c r="Q64" s="136"/>
      <c r="R64" s="185"/>
      <c r="S64" s="186"/>
    </row>
    <row r="65" ht="18" customHeight="1" spans="1:19">
      <c r="A65" s="119">
        <v>10</v>
      </c>
      <c r="B65" s="120" t="s">
        <v>120</v>
      </c>
      <c r="C65" s="121" t="s">
        <v>102</v>
      </c>
      <c r="D65" s="122">
        <v>0</v>
      </c>
      <c r="E65" s="123">
        <v>450</v>
      </c>
      <c r="F65" s="124">
        <f t="shared" si="11"/>
        <v>0</v>
      </c>
      <c r="G65" s="125"/>
      <c r="H65" s="126"/>
      <c r="I65" s="126"/>
      <c r="J65" s="167"/>
      <c r="K65" s="158"/>
      <c r="L65" s="130"/>
      <c r="M65" s="126"/>
      <c r="N65" s="126"/>
      <c r="O65" s="167"/>
      <c r="P65" s="159"/>
      <c r="Q65" s="136"/>
      <c r="R65" s="185"/>
      <c r="S65" s="186"/>
    </row>
    <row r="66" ht="18" customHeight="1" spans="1:19">
      <c r="A66" s="119">
        <v>11</v>
      </c>
      <c r="B66" s="120" t="s">
        <v>121</v>
      </c>
      <c r="C66" s="121" t="s">
        <v>104</v>
      </c>
      <c r="D66" s="122">
        <v>0</v>
      </c>
      <c r="E66" s="123">
        <v>3</v>
      </c>
      <c r="F66" s="124">
        <f t="shared" si="11"/>
        <v>0</v>
      </c>
      <c r="G66" s="125"/>
      <c r="H66" s="126"/>
      <c r="I66" s="126"/>
      <c r="J66" s="167"/>
      <c r="K66" s="158"/>
      <c r="L66" s="130"/>
      <c r="M66" s="126"/>
      <c r="N66" s="126"/>
      <c r="O66" s="167"/>
      <c r="P66" s="159"/>
      <c r="Q66" s="136"/>
      <c r="R66" s="185"/>
      <c r="S66" s="186"/>
    </row>
    <row r="67" ht="18" customHeight="1" spans="1:19">
      <c r="A67" s="119">
        <v>12</v>
      </c>
      <c r="B67" s="120" t="s">
        <v>122</v>
      </c>
      <c r="C67" s="121" t="s">
        <v>113</v>
      </c>
      <c r="D67" s="122">
        <v>0</v>
      </c>
      <c r="E67" s="123">
        <v>1.5</v>
      </c>
      <c r="F67" s="124">
        <f t="shared" si="11"/>
        <v>0</v>
      </c>
      <c r="G67" s="125"/>
      <c r="H67" s="126"/>
      <c r="I67" s="126"/>
      <c r="J67" s="167"/>
      <c r="K67" s="158"/>
      <c r="L67" s="130"/>
      <c r="M67" s="126"/>
      <c r="N67" s="126"/>
      <c r="O67" s="167"/>
      <c r="P67" s="159"/>
      <c r="Q67" s="136"/>
      <c r="R67" s="185"/>
      <c r="S67" s="186"/>
    </row>
    <row r="68" ht="18" customHeight="1" spans="1:19">
      <c r="A68" s="111" t="s">
        <v>86</v>
      </c>
      <c r="B68" s="112" t="s">
        <v>87</v>
      </c>
      <c r="C68" s="113"/>
      <c r="D68" s="131"/>
      <c r="E68" s="132"/>
      <c r="F68" s="133">
        <f>SUM(F69:F77)</f>
        <v>0</v>
      </c>
      <c r="G68" s="134"/>
      <c r="H68" s="135"/>
      <c r="I68" s="135"/>
      <c r="J68" s="170"/>
      <c r="K68" s="162">
        <f>SUM(K69:K77)</f>
        <v>22940</v>
      </c>
      <c r="L68" s="163"/>
      <c r="M68" s="135"/>
      <c r="N68" s="135"/>
      <c r="O68" s="170"/>
      <c r="P68" s="164">
        <f>SUM(P69:P77)</f>
        <v>22940</v>
      </c>
      <c r="Q68" s="140">
        <f>P68-F68</f>
        <v>22940</v>
      </c>
      <c r="R68" s="184">
        <f>P68-K68</f>
        <v>0</v>
      </c>
      <c r="S68" s="190"/>
    </row>
    <row r="69" ht="18" customHeight="1" spans="1:19">
      <c r="A69" s="119">
        <v>1</v>
      </c>
      <c r="B69" s="120" t="s">
        <v>123</v>
      </c>
      <c r="C69" s="121" t="s">
        <v>77</v>
      </c>
      <c r="D69" s="122">
        <v>0</v>
      </c>
      <c r="E69" s="123">
        <v>4.5</v>
      </c>
      <c r="F69" s="124">
        <f>D69*E69</f>
        <v>0</v>
      </c>
      <c r="G69" s="125"/>
      <c r="H69" s="126"/>
      <c r="I69" s="126"/>
      <c r="J69" s="167"/>
      <c r="K69" s="158"/>
      <c r="L69" s="130"/>
      <c r="M69" s="126"/>
      <c r="N69" s="126"/>
      <c r="O69" s="167"/>
      <c r="P69" s="159"/>
      <c r="Q69" s="136"/>
      <c r="R69" s="185"/>
      <c r="S69" s="186"/>
    </row>
    <row r="70" ht="18" customHeight="1" spans="1:19">
      <c r="A70" s="119">
        <v>2</v>
      </c>
      <c r="B70" s="120" t="s">
        <v>124</v>
      </c>
      <c r="C70" s="121" t="s">
        <v>77</v>
      </c>
      <c r="D70" s="122">
        <v>0</v>
      </c>
      <c r="E70" s="123">
        <v>3.5</v>
      </c>
      <c r="F70" s="124">
        <f t="shared" ref="F70:F77" si="12">D70*E70</f>
        <v>0</v>
      </c>
      <c r="G70" s="125"/>
      <c r="H70" s="126"/>
      <c r="I70" s="126"/>
      <c r="J70" s="167"/>
      <c r="K70" s="158"/>
      <c r="L70" s="130"/>
      <c r="M70" s="126"/>
      <c r="N70" s="126"/>
      <c r="O70" s="167"/>
      <c r="P70" s="159"/>
      <c r="Q70" s="136"/>
      <c r="R70" s="185"/>
      <c r="S70" s="186"/>
    </row>
    <row r="71" ht="18" customHeight="1" spans="1:21">
      <c r="A71" s="119">
        <v>3</v>
      </c>
      <c r="B71" s="120" t="s">
        <v>125</v>
      </c>
      <c r="C71" s="121" t="s">
        <v>77</v>
      </c>
      <c r="D71" s="122">
        <v>0</v>
      </c>
      <c r="E71" s="123">
        <v>2.5</v>
      </c>
      <c r="F71" s="124">
        <f t="shared" si="12"/>
        <v>0</v>
      </c>
      <c r="G71" s="125">
        <v>2200</v>
      </c>
      <c r="H71" s="126"/>
      <c r="I71" s="126"/>
      <c r="J71" s="167">
        <f t="shared" ref="J70:J77" si="13">E71</f>
        <v>2.5</v>
      </c>
      <c r="K71" s="158">
        <f t="shared" ref="K70:K77" si="14">G71*J71</f>
        <v>5500</v>
      </c>
      <c r="L71" s="130">
        <v>2200</v>
      </c>
      <c r="M71" s="126"/>
      <c r="N71" s="126"/>
      <c r="O71" s="167">
        <f t="shared" ref="O69:O77" si="15">J71</f>
        <v>2.5</v>
      </c>
      <c r="P71" s="159">
        <f t="shared" ref="P69:P77" si="16">L71*O71</f>
        <v>5500</v>
      </c>
      <c r="Q71" s="136"/>
      <c r="R71" s="185">
        <f>P71-K71</f>
        <v>0</v>
      </c>
      <c r="S71" s="186"/>
      <c r="U71" s="191"/>
    </row>
    <row r="72" ht="18" customHeight="1" spans="1:21">
      <c r="A72" s="119">
        <v>4</v>
      </c>
      <c r="B72" s="120" t="s">
        <v>126</v>
      </c>
      <c r="C72" s="121" t="s">
        <v>77</v>
      </c>
      <c r="D72" s="122">
        <v>0</v>
      </c>
      <c r="E72" s="123">
        <v>1.5</v>
      </c>
      <c r="F72" s="124">
        <f t="shared" si="12"/>
        <v>0</v>
      </c>
      <c r="G72" s="125"/>
      <c r="H72" s="126"/>
      <c r="I72" s="126"/>
      <c r="J72" s="167"/>
      <c r="K72" s="158"/>
      <c r="L72" s="130"/>
      <c r="M72" s="126"/>
      <c r="N72" s="126"/>
      <c r="O72" s="167"/>
      <c r="P72" s="159"/>
      <c r="Q72" s="136"/>
      <c r="R72" s="185"/>
      <c r="S72" s="186"/>
      <c r="U72" s="191"/>
    </row>
    <row r="73" ht="18" customHeight="1" spans="1:21">
      <c r="A73" s="119">
        <v>5</v>
      </c>
      <c r="B73" s="120" t="s">
        <v>127</v>
      </c>
      <c r="C73" s="121" t="s">
        <v>77</v>
      </c>
      <c r="D73" s="122">
        <v>0</v>
      </c>
      <c r="E73" s="123">
        <v>0.8</v>
      </c>
      <c r="F73" s="124">
        <f t="shared" si="12"/>
        <v>0</v>
      </c>
      <c r="G73" s="125">
        <v>7600</v>
      </c>
      <c r="H73" s="126"/>
      <c r="I73" s="126"/>
      <c r="J73" s="167">
        <f t="shared" si="13"/>
        <v>0.8</v>
      </c>
      <c r="K73" s="158">
        <f t="shared" si="14"/>
        <v>6080</v>
      </c>
      <c r="L73" s="130">
        <v>7600</v>
      </c>
      <c r="M73" s="126"/>
      <c r="N73" s="126"/>
      <c r="O73" s="167">
        <f t="shared" si="15"/>
        <v>0.8</v>
      </c>
      <c r="P73" s="159">
        <f t="shared" si="16"/>
        <v>6080</v>
      </c>
      <c r="Q73" s="136"/>
      <c r="R73" s="185">
        <f>P73-K73</f>
        <v>0</v>
      </c>
      <c r="S73" s="186"/>
      <c r="U73" s="191"/>
    </row>
    <row r="74" ht="18" customHeight="1" spans="1:21">
      <c r="A74" s="119">
        <v>6</v>
      </c>
      <c r="B74" s="120" t="s">
        <v>128</v>
      </c>
      <c r="C74" s="121" t="s">
        <v>77</v>
      </c>
      <c r="D74" s="122">
        <v>0</v>
      </c>
      <c r="E74" s="123">
        <v>0.8</v>
      </c>
      <c r="F74" s="124">
        <f t="shared" si="12"/>
        <v>0</v>
      </c>
      <c r="G74" s="125">
        <v>5200</v>
      </c>
      <c r="H74" s="126"/>
      <c r="I74" s="126"/>
      <c r="J74" s="167">
        <f t="shared" si="13"/>
        <v>0.8</v>
      </c>
      <c r="K74" s="158">
        <f t="shared" si="14"/>
        <v>4160</v>
      </c>
      <c r="L74" s="130">
        <v>5200</v>
      </c>
      <c r="M74" s="126"/>
      <c r="N74" s="126"/>
      <c r="O74" s="167">
        <f t="shared" si="15"/>
        <v>0.8</v>
      </c>
      <c r="P74" s="159">
        <f t="shared" si="16"/>
        <v>4160</v>
      </c>
      <c r="Q74" s="136"/>
      <c r="R74" s="185">
        <f>P74-K74</f>
        <v>0</v>
      </c>
      <c r="S74" s="186"/>
      <c r="U74" s="191"/>
    </row>
    <row r="75" ht="18" customHeight="1" spans="1:21">
      <c r="A75" s="119">
        <v>7</v>
      </c>
      <c r="B75" s="120" t="s">
        <v>129</v>
      </c>
      <c r="C75" s="121" t="s">
        <v>77</v>
      </c>
      <c r="D75" s="122">
        <v>0</v>
      </c>
      <c r="E75" s="123">
        <v>0.8</v>
      </c>
      <c r="F75" s="124">
        <f t="shared" si="12"/>
        <v>0</v>
      </c>
      <c r="G75" s="125">
        <v>9000</v>
      </c>
      <c r="H75" s="126"/>
      <c r="I75" s="126"/>
      <c r="J75" s="167">
        <f t="shared" si="13"/>
        <v>0.8</v>
      </c>
      <c r="K75" s="158">
        <f t="shared" si="14"/>
        <v>7200</v>
      </c>
      <c r="L75" s="130">
        <v>9000</v>
      </c>
      <c r="M75" s="126"/>
      <c r="N75" s="126"/>
      <c r="O75" s="167">
        <f t="shared" si="15"/>
        <v>0.8</v>
      </c>
      <c r="P75" s="159">
        <f t="shared" si="16"/>
        <v>7200</v>
      </c>
      <c r="Q75" s="136"/>
      <c r="R75" s="185">
        <f>P75-K75</f>
        <v>0</v>
      </c>
      <c r="S75" s="186"/>
      <c r="U75" s="191"/>
    </row>
    <row r="76" ht="18" customHeight="1" spans="1:19">
      <c r="A76" s="119">
        <v>8</v>
      </c>
      <c r="B76" s="120" t="s">
        <v>130</v>
      </c>
      <c r="C76" s="121" t="s">
        <v>77</v>
      </c>
      <c r="D76" s="122">
        <v>0</v>
      </c>
      <c r="E76" s="123">
        <v>5.5</v>
      </c>
      <c r="F76" s="124">
        <f t="shared" si="12"/>
        <v>0</v>
      </c>
      <c r="G76" s="125"/>
      <c r="H76" s="126"/>
      <c r="I76" s="126"/>
      <c r="J76" s="167"/>
      <c r="K76" s="158"/>
      <c r="L76" s="130"/>
      <c r="M76" s="126"/>
      <c r="N76" s="126"/>
      <c r="O76" s="167"/>
      <c r="P76" s="159"/>
      <c r="Q76" s="136"/>
      <c r="R76" s="185"/>
      <c r="S76" s="186"/>
    </row>
    <row r="77" ht="18" customHeight="1" spans="1:19">
      <c r="A77" s="119">
        <v>9</v>
      </c>
      <c r="B77" s="120" t="s">
        <v>131</v>
      </c>
      <c r="C77" s="121" t="s">
        <v>77</v>
      </c>
      <c r="D77" s="193">
        <v>0</v>
      </c>
      <c r="E77" s="194">
        <v>1.8</v>
      </c>
      <c r="F77" s="195">
        <f t="shared" si="12"/>
        <v>0</v>
      </c>
      <c r="G77" s="125"/>
      <c r="H77" s="126"/>
      <c r="I77" s="126"/>
      <c r="J77" s="167"/>
      <c r="K77" s="158"/>
      <c r="L77" s="196"/>
      <c r="M77" s="197"/>
      <c r="N77" s="197"/>
      <c r="O77" s="198"/>
      <c r="P77" s="199"/>
      <c r="Q77" s="136"/>
      <c r="R77" s="185"/>
      <c r="S77" s="186"/>
    </row>
  </sheetData>
  <mergeCells count="15">
    <mergeCell ref="A1:S1"/>
    <mergeCell ref="G2:J2"/>
    <mergeCell ref="L2:O2"/>
    <mergeCell ref="D3:F3"/>
    <mergeCell ref="G3:K3"/>
    <mergeCell ref="L3:P3"/>
    <mergeCell ref="Q3:R3"/>
    <mergeCell ref="A5:B5"/>
    <mergeCell ref="A6:B6"/>
    <mergeCell ref="A37:B37"/>
    <mergeCell ref="A50:B50"/>
    <mergeCell ref="A3:A4"/>
    <mergeCell ref="B3:B4"/>
    <mergeCell ref="C3:C4"/>
    <mergeCell ref="S3:S4"/>
  </mergeCells>
  <pageMargins left="0.629861111111111" right="0.511805555555556" top="0.751388888888889" bottom="0.751388888888889" header="0.298611111111111" footer="0.298611111111111"/>
  <pageSetup paperSize="9" orientation="landscape" horizontalDpi="600"/>
  <headerFooter/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workbookViewId="0">
      <selection activeCell="F9" sqref="F9"/>
    </sheetView>
  </sheetViews>
  <sheetFormatPr defaultColWidth="9" defaultRowHeight="30" customHeight="1" outlineLevelRow="5" outlineLevelCol="5"/>
  <cols>
    <col min="1" max="1" width="12.5" style="55" customWidth="1"/>
    <col min="2" max="2" width="9" style="55"/>
    <col min="3" max="4" width="14.1296296296296" style="55"/>
    <col min="5" max="5" width="15.3796296296296" style="55"/>
    <col min="6" max="7" width="9" style="55"/>
    <col min="8" max="8" width="11.7777777777778" style="55"/>
    <col min="9" max="16384" width="9" style="55"/>
  </cols>
  <sheetData>
    <row r="1" s="55" customFormat="1" customHeight="1" spans="1:6">
      <c r="A1" s="7" t="s">
        <v>132</v>
      </c>
      <c r="B1" s="7" t="s">
        <v>133</v>
      </c>
      <c r="C1" s="7" t="s">
        <v>134</v>
      </c>
      <c r="D1" s="7" t="s">
        <v>135</v>
      </c>
      <c r="E1" s="7" t="s">
        <v>136</v>
      </c>
      <c r="F1" s="7" t="s">
        <v>32</v>
      </c>
    </row>
    <row r="2" s="55" customFormat="1" customHeight="1" spans="1:6">
      <c r="A2" s="7">
        <v>5100161320</v>
      </c>
      <c r="B2" s="57">
        <v>0.11</v>
      </c>
      <c r="C2" s="58">
        <v>90090.09</v>
      </c>
      <c r="D2" s="7">
        <v>9909.91</v>
      </c>
      <c r="E2" s="7">
        <f>C2+D2</f>
        <v>100000</v>
      </c>
      <c r="F2" s="7"/>
    </row>
    <row r="3" s="55" customFormat="1" customHeight="1" spans="1:6">
      <c r="A3" s="7">
        <v>5100162320</v>
      </c>
      <c r="B3" s="57">
        <v>0.11</v>
      </c>
      <c r="C3" s="7">
        <v>5051.35</v>
      </c>
      <c r="D3" s="7">
        <v>555.65</v>
      </c>
      <c r="E3" s="7">
        <f>C3+D3</f>
        <v>5607</v>
      </c>
      <c r="F3" s="7"/>
    </row>
    <row r="4" s="55" customFormat="1" customHeight="1" spans="1:6">
      <c r="A4" s="7"/>
      <c r="B4" s="7"/>
      <c r="C4" s="7"/>
      <c r="D4" s="7"/>
      <c r="E4" s="7"/>
      <c r="F4" s="7"/>
    </row>
    <row r="5" s="56" customFormat="1" customHeight="1" spans="1:6">
      <c r="A5" s="59" t="s">
        <v>137</v>
      </c>
      <c r="B5" s="59"/>
      <c r="C5" s="60">
        <f>SUM(C2:C4)</f>
        <v>95141.44</v>
      </c>
      <c r="D5" s="60">
        <f>SUM(D2:D4)</f>
        <v>10465.56</v>
      </c>
      <c r="E5" s="60">
        <f>SUM(E2:E4)</f>
        <v>105607</v>
      </c>
      <c r="F5" s="59"/>
    </row>
    <row r="6" s="55" customFormat="1" customHeight="1" spans="1:6">
      <c r="A6" s="7"/>
      <c r="B6" s="7"/>
      <c r="C6" s="7"/>
      <c r="D6" s="7"/>
      <c r="E6" s="7"/>
      <c r="F6" s="7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zoomScale="115" zoomScaleNormal="115" workbookViewId="0">
      <selection activeCell="D16" sqref="D16"/>
    </sheetView>
  </sheetViews>
  <sheetFormatPr defaultColWidth="10" defaultRowHeight="15.6"/>
  <cols>
    <col min="1" max="1" width="13.6203703703704" style="18" customWidth="1"/>
    <col min="2" max="2" width="5.12037037037037" style="19" customWidth="1"/>
    <col min="3" max="6" width="8.88888888888889" style="19" customWidth="1"/>
    <col min="7" max="9" width="6.56481481481481" style="20" customWidth="1"/>
    <col min="10" max="10" width="7.0462962962963" style="20" customWidth="1"/>
    <col min="11" max="11" width="11.0185185185185" style="20" customWidth="1"/>
    <col min="12" max="14" width="8.66666666666667" style="21" customWidth="1"/>
    <col min="15" max="15" width="9.65740740740741" style="21" customWidth="1"/>
    <col min="16" max="239" width="8.66666666666667" style="20" customWidth="1"/>
    <col min="240" max="240" width="8.66666666666667" style="20"/>
    <col min="241" max="16384" width="10" style="20"/>
  </cols>
  <sheetData>
    <row r="1" s="14" customFormat="1" ht="33" customHeight="1" spans="1:15">
      <c r="A1" s="22" t="s">
        <v>138</v>
      </c>
      <c r="B1" s="22"/>
      <c r="C1" s="22"/>
      <c r="D1" s="22"/>
      <c r="E1" s="22"/>
      <c r="F1" s="22"/>
      <c r="G1" s="22"/>
      <c r="H1" s="22"/>
      <c r="I1" s="22"/>
      <c r="J1" s="22"/>
      <c r="L1" s="49"/>
      <c r="M1" s="49"/>
      <c r="N1" s="49"/>
      <c r="O1" s="49"/>
    </row>
    <row r="2" s="14" customFormat="1" ht="22" customHeight="1" spans="1:15">
      <c r="A2" s="23" t="s">
        <v>139</v>
      </c>
      <c r="B2" s="24" t="s">
        <v>46</v>
      </c>
      <c r="C2" s="25" t="s">
        <v>140</v>
      </c>
      <c r="D2" s="26"/>
      <c r="E2" s="26"/>
      <c r="F2" s="27"/>
      <c r="G2" s="28" t="s">
        <v>141</v>
      </c>
      <c r="H2" s="29"/>
      <c r="I2" s="34" t="s">
        <v>142</v>
      </c>
      <c r="J2" s="23" t="s">
        <v>32</v>
      </c>
      <c r="L2" s="49"/>
      <c r="M2" s="49"/>
      <c r="N2" s="49"/>
      <c r="O2" s="49"/>
    </row>
    <row r="3" s="15" customFormat="1" ht="29" customHeight="1" spans="1:15">
      <c r="A3" s="30"/>
      <c r="B3" s="24"/>
      <c r="C3" s="31" t="s">
        <v>143</v>
      </c>
      <c r="D3" s="23"/>
      <c r="E3" s="32"/>
      <c r="F3" s="33" t="s">
        <v>137</v>
      </c>
      <c r="G3" s="34" t="s">
        <v>144</v>
      </c>
      <c r="H3" s="33" t="s">
        <v>137</v>
      </c>
      <c r="I3" s="50"/>
      <c r="J3" s="30"/>
      <c r="L3" s="51"/>
      <c r="M3" s="51"/>
      <c r="N3" s="51"/>
      <c r="O3" s="51"/>
    </row>
    <row r="4" s="16" customFormat="1" ht="22" customHeight="1" spans="1:15">
      <c r="A4" s="35" t="s">
        <v>145</v>
      </c>
      <c r="B4" s="36" t="s">
        <v>77</v>
      </c>
      <c r="C4" s="37"/>
      <c r="D4" s="38"/>
      <c r="E4" s="39"/>
      <c r="F4" s="40">
        <f t="shared" ref="F4:F11" si="0">SUM(C4:E4)</f>
        <v>0</v>
      </c>
      <c r="G4" s="41"/>
      <c r="H4" s="40">
        <f t="shared" ref="H4:H11" si="1">SUM(G4:G4)</f>
        <v>0</v>
      </c>
      <c r="I4" s="41"/>
      <c r="J4" s="52"/>
      <c r="L4" s="21"/>
      <c r="M4" s="21"/>
      <c r="N4" s="21"/>
      <c r="O4" s="21"/>
    </row>
    <row r="5" s="16" customFormat="1" ht="22" customHeight="1" spans="1:15">
      <c r="A5" s="35" t="s">
        <v>146</v>
      </c>
      <c r="B5" s="36" t="s">
        <v>77</v>
      </c>
      <c r="C5" s="37"/>
      <c r="D5" s="38"/>
      <c r="E5" s="39"/>
      <c r="F5" s="40">
        <f t="shared" si="0"/>
        <v>0</v>
      </c>
      <c r="G5" s="41"/>
      <c r="H5" s="40">
        <f t="shared" si="1"/>
        <v>0</v>
      </c>
      <c r="I5" s="41"/>
      <c r="J5" s="52"/>
      <c r="L5" s="21"/>
      <c r="M5" s="21"/>
      <c r="N5" s="21"/>
      <c r="O5" s="21"/>
    </row>
    <row r="6" s="16" customFormat="1" ht="22" customHeight="1" spans="1:15">
      <c r="A6" s="35" t="s">
        <v>147</v>
      </c>
      <c r="B6" s="36" t="s">
        <v>77</v>
      </c>
      <c r="C6" s="37"/>
      <c r="D6" s="38"/>
      <c r="E6" s="39"/>
      <c r="F6" s="40">
        <f t="shared" si="0"/>
        <v>0</v>
      </c>
      <c r="G6" s="41"/>
      <c r="H6" s="40">
        <f t="shared" si="1"/>
        <v>0</v>
      </c>
      <c r="I6" s="41"/>
      <c r="J6" s="52"/>
      <c r="L6" s="21"/>
      <c r="M6" s="21"/>
      <c r="N6" s="21"/>
      <c r="O6" s="21"/>
    </row>
    <row r="7" s="16" customFormat="1" ht="22" customHeight="1" spans="1:15">
      <c r="A7" s="35" t="s">
        <v>148</v>
      </c>
      <c r="B7" s="36" t="s">
        <v>77</v>
      </c>
      <c r="C7" s="37">
        <v>2200</v>
      </c>
      <c r="D7" s="38"/>
      <c r="E7" s="39"/>
      <c r="F7" s="40">
        <f t="shared" si="0"/>
        <v>2200</v>
      </c>
      <c r="G7" s="41"/>
      <c r="H7" s="40">
        <f t="shared" si="1"/>
        <v>0</v>
      </c>
      <c r="I7" s="41"/>
      <c r="J7" s="52"/>
      <c r="L7" s="21"/>
      <c r="M7" s="21"/>
      <c r="N7" s="21"/>
      <c r="O7" s="21"/>
    </row>
    <row r="8" s="16" customFormat="1" ht="22" customHeight="1" spans="1:15">
      <c r="A8" s="35" t="s">
        <v>149</v>
      </c>
      <c r="B8" s="36" t="s">
        <v>77</v>
      </c>
      <c r="C8" s="37"/>
      <c r="D8" s="38"/>
      <c r="E8" s="39"/>
      <c r="F8" s="40">
        <f t="shared" si="0"/>
        <v>0</v>
      </c>
      <c r="G8" s="41"/>
      <c r="H8" s="40">
        <f t="shared" si="1"/>
        <v>0</v>
      </c>
      <c r="I8" s="41"/>
      <c r="J8" s="52"/>
      <c r="L8" s="21"/>
      <c r="M8" s="21"/>
      <c r="N8" s="21"/>
      <c r="O8" s="21"/>
    </row>
    <row r="9" s="16" customFormat="1" ht="22" customHeight="1" spans="1:15">
      <c r="A9" s="35" t="s">
        <v>150</v>
      </c>
      <c r="B9" s="36" t="s">
        <v>77</v>
      </c>
      <c r="C9" s="37">
        <v>7600</v>
      </c>
      <c r="D9" s="38"/>
      <c r="E9" s="39"/>
      <c r="F9" s="40">
        <f t="shared" si="0"/>
        <v>7600</v>
      </c>
      <c r="G9" s="41"/>
      <c r="H9" s="40">
        <f t="shared" si="1"/>
        <v>0</v>
      </c>
      <c r="I9" s="41"/>
      <c r="J9" s="52"/>
      <c r="L9" s="21"/>
      <c r="M9" s="21"/>
      <c r="N9" s="21"/>
      <c r="O9" s="21"/>
    </row>
    <row r="10" s="16" customFormat="1" ht="22" customHeight="1" spans="1:15">
      <c r="A10" s="35" t="s">
        <v>151</v>
      </c>
      <c r="B10" s="36" t="s">
        <v>77</v>
      </c>
      <c r="C10" s="37">
        <v>5200</v>
      </c>
      <c r="D10" s="38"/>
      <c r="E10" s="39"/>
      <c r="F10" s="40">
        <f t="shared" si="0"/>
        <v>5200</v>
      </c>
      <c r="G10" s="41"/>
      <c r="H10" s="40">
        <f t="shared" si="1"/>
        <v>0</v>
      </c>
      <c r="I10" s="41"/>
      <c r="J10" s="52"/>
      <c r="L10" s="21"/>
      <c r="M10" s="21"/>
      <c r="N10" s="21"/>
      <c r="O10" s="21"/>
    </row>
    <row r="11" s="16" customFormat="1" ht="22" customHeight="1" spans="1:15">
      <c r="A11" s="35" t="s">
        <v>152</v>
      </c>
      <c r="B11" s="36" t="s">
        <v>77</v>
      </c>
      <c r="C11" s="37">
        <v>9000</v>
      </c>
      <c r="D11" s="38"/>
      <c r="E11" s="39"/>
      <c r="F11" s="40">
        <f t="shared" si="0"/>
        <v>9000</v>
      </c>
      <c r="G11" s="41"/>
      <c r="H11" s="40">
        <f t="shared" si="1"/>
        <v>0</v>
      </c>
      <c r="I11" s="41"/>
      <c r="J11" s="52"/>
      <c r="L11" s="21"/>
      <c r="M11" s="21"/>
      <c r="N11" s="21"/>
      <c r="O11" s="21"/>
    </row>
    <row r="12" s="17" customFormat="1" ht="18" customHeight="1" spans="1:15">
      <c r="A12" s="42" t="s">
        <v>40</v>
      </c>
      <c r="B12" s="43"/>
      <c r="C12" s="44"/>
      <c r="D12" s="45"/>
      <c r="E12" s="46"/>
      <c r="F12" s="47">
        <f>SUM(F4:F11)</f>
        <v>24000</v>
      </c>
      <c r="G12" s="48"/>
      <c r="H12" s="47"/>
      <c r="I12" s="41"/>
      <c r="J12" s="53"/>
      <c r="L12" s="54"/>
      <c r="M12" s="54"/>
      <c r="N12" s="54"/>
      <c r="O12" s="21"/>
    </row>
    <row r="13" s="14" customFormat="1" spans="1:15">
      <c r="A13" s="18"/>
      <c r="B13" s="19"/>
      <c r="C13" s="19"/>
      <c r="D13" s="19"/>
      <c r="E13" s="19"/>
      <c r="F13" s="19"/>
      <c r="G13" s="20"/>
      <c r="H13" s="20"/>
      <c r="I13" s="20"/>
      <c r="J13" s="20"/>
      <c r="L13" s="49"/>
      <c r="M13" s="49"/>
      <c r="N13" s="49"/>
      <c r="O13" s="49"/>
    </row>
    <row r="14" s="14" customFormat="1" spans="1:15">
      <c r="A14" s="18"/>
      <c r="B14" s="19"/>
      <c r="C14" s="19"/>
      <c r="D14" s="19"/>
      <c r="E14" s="19"/>
      <c r="F14" s="19"/>
      <c r="G14" s="20"/>
      <c r="H14" s="20"/>
      <c r="I14" s="20"/>
      <c r="J14" s="20"/>
      <c r="L14" s="49"/>
      <c r="M14" s="49"/>
      <c r="N14" s="49"/>
      <c r="O14" s="49"/>
    </row>
    <row r="15" s="14" customFormat="1" spans="1:15">
      <c r="A15" s="18"/>
      <c r="B15" s="19"/>
      <c r="C15" s="19"/>
      <c r="D15" s="19"/>
      <c r="E15" s="19"/>
      <c r="F15" s="19"/>
      <c r="G15" s="20"/>
      <c r="H15" s="20"/>
      <c r="I15" s="20"/>
      <c r="J15" s="20"/>
      <c r="L15" s="49"/>
      <c r="M15" s="49"/>
      <c r="N15" s="49"/>
      <c r="O15" s="49"/>
    </row>
    <row r="16" s="14" customFormat="1" spans="1:15">
      <c r="A16" s="18"/>
      <c r="B16" s="19"/>
      <c r="C16" s="19"/>
      <c r="D16" s="19"/>
      <c r="E16" s="19"/>
      <c r="F16" s="19"/>
      <c r="G16" s="20"/>
      <c r="H16" s="20"/>
      <c r="I16" s="20"/>
      <c r="J16" s="20"/>
      <c r="L16" s="49"/>
      <c r="M16" s="49"/>
      <c r="N16" s="49"/>
      <c r="O16" s="49"/>
    </row>
    <row r="17" s="14" customFormat="1" spans="1:15">
      <c r="A17" s="18"/>
      <c r="B17" s="19"/>
      <c r="C17" s="19"/>
      <c r="D17" s="19"/>
      <c r="E17" s="19"/>
      <c r="F17" s="19"/>
      <c r="G17" s="20"/>
      <c r="H17" s="20"/>
      <c r="I17" s="20"/>
      <c r="J17" s="20"/>
      <c r="L17" s="49"/>
      <c r="M17" s="49"/>
      <c r="N17" s="49"/>
      <c r="O17" s="49"/>
    </row>
  </sheetData>
  <mergeCells count="7">
    <mergeCell ref="A1:J1"/>
    <mergeCell ref="C2:F2"/>
    <mergeCell ref="G2:H2"/>
    <mergeCell ref="A2:A3"/>
    <mergeCell ref="B2:B3"/>
    <mergeCell ref="I2:I3"/>
    <mergeCell ref="J2:J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H10" sqref="H10"/>
    </sheetView>
  </sheetViews>
  <sheetFormatPr defaultColWidth="15.7777777777778" defaultRowHeight="30" customHeight="1" outlineLevelCol="4"/>
  <cols>
    <col min="1" max="1" width="15.7777777777778" style="1" customWidth="1"/>
    <col min="2" max="2" width="20.8796296296296" style="1" customWidth="1"/>
    <col min="3" max="3" width="15.7777777777778" style="1" customWidth="1"/>
    <col min="4" max="4" width="23.7777777777778" style="1" customWidth="1"/>
    <col min="5" max="16382" width="15.7777777777778" style="1" customWidth="1"/>
    <col min="16383" max="16384" width="15.7777777777778" style="1"/>
  </cols>
  <sheetData>
    <row r="1" s="1" customFormat="1" customHeight="1" spans="1:4">
      <c r="A1" s="2" t="s">
        <v>153</v>
      </c>
      <c r="B1" s="3"/>
      <c r="C1" s="3"/>
      <c r="D1" s="4"/>
    </row>
    <row r="2" s="1" customFormat="1" customHeight="1" spans="1:4">
      <c r="A2" s="5" t="s">
        <v>26</v>
      </c>
      <c r="B2" s="5" t="s">
        <v>154</v>
      </c>
      <c r="C2" s="5" t="s">
        <v>155</v>
      </c>
      <c r="D2" s="6" t="s">
        <v>32</v>
      </c>
    </row>
    <row r="3" s="1" customFormat="1" customHeight="1" spans="1:4">
      <c r="A3" s="7">
        <v>1</v>
      </c>
      <c r="B3" s="7" t="s">
        <v>156</v>
      </c>
      <c r="C3" s="8">
        <f>67957.39+61000</f>
        <v>128957.39</v>
      </c>
      <c r="D3" s="9" t="s">
        <v>157</v>
      </c>
    </row>
    <row r="4" s="1" customFormat="1" customHeight="1" spans="1:4">
      <c r="A4" s="7">
        <v>2</v>
      </c>
      <c r="B4" s="7" t="s">
        <v>158</v>
      </c>
      <c r="C4" s="8">
        <v>128957.39</v>
      </c>
      <c r="D4" s="9" t="s">
        <v>157</v>
      </c>
    </row>
    <row r="5" s="1" customFormat="1" ht="48" customHeight="1" spans="1:4">
      <c r="A5" s="7">
        <v>3</v>
      </c>
      <c r="B5" s="7" t="s">
        <v>159</v>
      </c>
      <c r="C5" s="8"/>
      <c r="D5" s="9" t="s">
        <v>160</v>
      </c>
    </row>
    <row r="6" s="1" customFormat="1" customHeight="1" spans="1:4">
      <c r="A6" s="7">
        <v>4</v>
      </c>
      <c r="B6" s="7" t="s">
        <v>161</v>
      </c>
      <c r="C6" s="10">
        <v>128900</v>
      </c>
      <c r="D6" s="6"/>
    </row>
    <row r="7" s="1" customFormat="1" ht="41" customHeight="1" spans="1:4">
      <c r="A7" s="7">
        <v>5</v>
      </c>
      <c r="B7" s="7" t="s">
        <v>162</v>
      </c>
      <c r="C7" s="10">
        <v>128900</v>
      </c>
      <c r="D7" s="9" t="s">
        <v>157</v>
      </c>
    </row>
    <row r="8" s="1" customFormat="1" customHeight="1" spans="1:4">
      <c r="A8" s="7">
        <v>6</v>
      </c>
      <c r="B8" s="7" t="s">
        <v>163</v>
      </c>
      <c r="C8" s="8">
        <f>C4-C7</f>
        <v>57.3899999999994</v>
      </c>
      <c r="D8" s="6"/>
    </row>
    <row r="9" s="1" customFormat="1" customHeight="1" spans="1:5">
      <c r="A9" s="7">
        <v>7</v>
      </c>
      <c r="B9" s="7" t="s">
        <v>164</v>
      </c>
      <c r="C9" s="11">
        <f>C8/C4</f>
        <v>0.00044503071906154</v>
      </c>
      <c r="D9" s="6"/>
      <c r="E9" s="12"/>
    </row>
    <row r="10" s="1" customFormat="1" customHeight="1" spans="1:3">
      <c r="A10" s="13"/>
      <c r="B10" s="13"/>
      <c r="C10" s="13"/>
    </row>
  </sheetData>
  <mergeCells count="1">
    <mergeCell ref="A1:D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1、封面</vt:lpstr>
      <vt:lpstr>2、审核汇总表</vt:lpstr>
      <vt:lpstr>3、结算审核清单表</vt:lpstr>
      <vt:lpstr>缴税统计</vt:lpstr>
      <vt:lpstr>Sheet1</vt:lpstr>
      <vt:lpstr>让利计算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好人平安</cp:lastModifiedBy>
  <dcterms:created xsi:type="dcterms:W3CDTF">2006-09-16T00:00:00Z</dcterms:created>
  <dcterms:modified xsi:type="dcterms:W3CDTF">2024-08-14T03:26:06Z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KSOReadingLayout">
    <vt:bool>false</vt:bool>
  </property>
  <property fmtid="{D5CDD505-2E9C-101B-9397-08002B2CF9AE}" pid="4" name="ICV">
    <vt:lpwstr>BAD7E389C3FF4D3A850686E840BF1E34</vt:lpwstr>
  </property>
  <property fmtid="{D5CDD505-2E9C-101B-9397-08002B2CF9AE}" pid="5" name="commondata">
    <vt:lpwstr>eyJoZGlkIjoiNGUxMTcwMjYzOTY4NzRjMWNkZDJiZGQ0ZjljOWVjOTAifQ==</vt:lpwstr>
  </property>
</Properties>
</file>